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25" windowHeight="7740" firstSheet="12" activeTab="12"/>
  </bookViews>
  <sheets>
    <sheet name="Jan" sheetId="1" state="hidden" r:id="rId1"/>
    <sheet name="Feb" sheetId="2" state="hidden" r:id="rId2"/>
    <sheet name="Mar" sheetId="3" state="hidden" r:id="rId3"/>
    <sheet name="April" sheetId="4" state="hidden" r:id="rId4"/>
    <sheet name="May" sheetId="5" state="hidden" r:id="rId5"/>
    <sheet name="June" sheetId="6" state="hidden" r:id="rId6"/>
    <sheet name="July" sheetId="7" state="hidden" r:id="rId7"/>
    <sheet name="August" sheetId="8" state="hidden" r:id="rId8"/>
    <sheet name="September" sheetId="9" state="hidden" r:id="rId9"/>
    <sheet name="October" sheetId="10" state="hidden" r:id="rId10"/>
    <sheet name="November" sheetId="11" state="hidden" r:id="rId11"/>
    <sheet name="December " sheetId="12" state="hidden" r:id="rId12"/>
    <sheet name="June 2019" sheetId="13" r:id="rId13"/>
    <sheet name="2017" sheetId="14" state="hidden" r:id="rId14"/>
  </sheets>
  <definedNames>
    <definedName name="_xlnm.Print_Area" localSheetId="3">'April'!$A$1:$G$48</definedName>
    <definedName name="_xlnm.Print_Area" localSheetId="7">'August'!$A$1:$G$53</definedName>
    <definedName name="_xlnm.Print_Area" localSheetId="11">'December '!$A$1:$I$59</definedName>
    <definedName name="_xlnm.Print_Area" localSheetId="1">'Feb'!$A$1:$G$46</definedName>
    <definedName name="_xlnm.Print_Area" localSheetId="0">'Jan'!$A$1:$G$46</definedName>
    <definedName name="_xlnm.Print_Area" localSheetId="6">'July'!$A$1:$G$51</definedName>
    <definedName name="_xlnm.Print_Area" localSheetId="5">'June'!$A$1:$G$50</definedName>
    <definedName name="_xlnm.Print_Area" localSheetId="12">'June 2019'!$A$1:$I$57</definedName>
    <definedName name="_xlnm.Print_Area" localSheetId="2">'Mar'!$A$1:$G$48</definedName>
    <definedName name="_xlnm.Print_Area" localSheetId="4">'May'!$A$1:$G$50</definedName>
    <definedName name="_xlnm.Print_Area" localSheetId="10">'November'!$A$1:$G$56</definedName>
    <definedName name="_xlnm.Print_Area" localSheetId="9">'October'!$A$1:$G$55</definedName>
    <definedName name="_xlnm.Print_Area" localSheetId="8">'September'!$A$1:$G$55</definedName>
    <definedName name="_xlnm.Print_Titles" localSheetId="3">'April'!$9:$11</definedName>
    <definedName name="_xlnm.Print_Titles" localSheetId="7">'August'!$9:$11</definedName>
    <definedName name="_xlnm.Print_Titles" localSheetId="11">'December '!$8:$10</definedName>
    <definedName name="_xlnm.Print_Titles" localSheetId="1">'Feb'!$9:$11</definedName>
    <definedName name="_xlnm.Print_Titles" localSheetId="0">'Jan'!$9:$11</definedName>
    <definedName name="_xlnm.Print_Titles" localSheetId="6">'July'!$9:$11</definedName>
    <definedName name="_xlnm.Print_Titles" localSheetId="5">'June'!$9:$11</definedName>
    <definedName name="_xlnm.Print_Titles" localSheetId="12">'June 2019'!$8:$10</definedName>
    <definedName name="_xlnm.Print_Titles" localSheetId="2">'Mar'!$9:$11</definedName>
    <definedName name="_xlnm.Print_Titles" localSheetId="4">'May'!$9:$11</definedName>
    <definedName name="_xlnm.Print_Titles" localSheetId="10">'November'!$8:$10</definedName>
    <definedName name="_xlnm.Print_Titles" localSheetId="9">'October'!$8:$10</definedName>
    <definedName name="_xlnm.Print_Titles" localSheetId="8">'September'!$9:$11</definedName>
  </definedNames>
  <calcPr fullCalcOnLoad="1"/>
</workbook>
</file>

<file path=xl/sharedStrings.xml><?xml version="1.0" encoding="utf-8"?>
<sst xmlns="http://schemas.openxmlformats.org/spreadsheetml/2006/main" count="701" uniqueCount="109">
  <si>
    <t>FDP Form &amp; Local Disaster Risk Reduction and Management Fund Utilization</t>
  </si>
  <si>
    <t>(COA Form)</t>
  </si>
  <si>
    <t>LOCAL DISASTER RISK REDUCTION AND MANAGEMENT FUND UTILIZATION</t>
  </si>
  <si>
    <t xml:space="preserve">CITY GOVERNMENT OF PUERTO PRINCESA </t>
  </si>
  <si>
    <t>Particulars</t>
  </si>
  <si>
    <t>LDRRMF</t>
  </si>
  <si>
    <t>NDRRMF</t>
  </si>
  <si>
    <t>MOA/Project / Agreement</t>
  </si>
  <si>
    <t>Remarks</t>
  </si>
  <si>
    <t>Quick Response Fund (QRF)</t>
  </si>
  <si>
    <t>Mitigation Fund</t>
  </si>
  <si>
    <t>From Other LGU's</t>
  </si>
  <si>
    <t>Total</t>
  </si>
  <si>
    <t>Ref No. (If any)</t>
  </si>
  <si>
    <t>A. Sources of Funds</t>
  </si>
  <si>
    <t xml:space="preserve">     Current Appropriation</t>
  </si>
  <si>
    <t xml:space="preserve">     Continuing Appropriation</t>
  </si>
  <si>
    <t xml:space="preserve">     Previous Year's  Appropriation</t>
  </si>
  <si>
    <t xml:space="preserve">       Appropriation </t>
  </si>
  <si>
    <t xml:space="preserve">       transferred to the </t>
  </si>
  <si>
    <t xml:space="preserve">       Special Trust Fund</t>
  </si>
  <si>
    <t>Transfers/Grants</t>
  </si>
  <si>
    <t xml:space="preserve">Others: </t>
  </si>
  <si>
    <t>Total Funds Available</t>
  </si>
  <si>
    <t>B. Utilization</t>
  </si>
  <si>
    <t xml:space="preserve">      Medicines</t>
  </si>
  <si>
    <t xml:space="preserve">      Food Supplies</t>
  </si>
  <si>
    <t xml:space="preserve">      Repair of Evacuation Center</t>
  </si>
  <si>
    <t xml:space="preserve">      Institutional/Capacity Development</t>
  </si>
  <si>
    <t xml:space="preserve">      Trainings</t>
  </si>
  <si>
    <t xml:space="preserve">      assessment &amp; other related activities )</t>
  </si>
  <si>
    <t xml:space="preserve">     Construction of Evacuation Center</t>
  </si>
  <si>
    <t xml:space="preserve">     Equipment</t>
  </si>
  <si>
    <t xml:space="preserve">     Transfers to other LGU's</t>
  </si>
  <si>
    <t xml:space="preserve">      Others (Pls. specify)</t>
  </si>
  <si>
    <t>Total Utilization</t>
  </si>
  <si>
    <t>Unutilized Balance</t>
  </si>
  <si>
    <t>I hereby certify that I have reviewed the contents and hereby attest to the veracity and</t>
  </si>
  <si>
    <t>correctness of the data or information contained in this document.</t>
  </si>
  <si>
    <t>As of January 2017</t>
  </si>
  <si>
    <t>From other Sources</t>
  </si>
  <si>
    <t>ROSALIA B. ORTIZ</t>
  </si>
  <si>
    <t>Asisstant City Accountant</t>
  </si>
  <si>
    <t>Acting City Accountant</t>
  </si>
  <si>
    <t>As of February 2017</t>
  </si>
  <si>
    <t xml:space="preserve">      Travelling Expenses</t>
  </si>
  <si>
    <t xml:space="preserve">      Training Expenses</t>
  </si>
  <si>
    <t xml:space="preserve">      Telephone Expenses</t>
  </si>
  <si>
    <t>As of March 2017</t>
  </si>
  <si>
    <t>Beginning Cash Balance</t>
  </si>
  <si>
    <t>based on budget</t>
  </si>
  <si>
    <t>As of April 2017</t>
  </si>
  <si>
    <t>January</t>
  </si>
  <si>
    <t>March</t>
  </si>
  <si>
    <t>April</t>
  </si>
  <si>
    <t>Telephone</t>
  </si>
  <si>
    <t>May</t>
  </si>
  <si>
    <t>Office Supplies</t>
  </si>
  <si>
    <t xml:space="preserve">Training </t>
  </si>
  <si>
    <t>June</t>
  </si>
  <si>
    <t>MOOE</t>
  </si>
  <si>
    <t>CO</t>
  </si>
  <si>
    <t>As of May 2017</t>
  </si>
  <si>
    <t xml:space="preserve">     Office Supplies</t>
  </si>
  <si>
    <t xml:space="preserve">           2 units 4x2/T Rescue Tender Vehicle (2015)</t>
  </si>
  <si>
    <t>Travel</t>
  </si>
  <si>
    <t>2 units 4x2/T Rescue Tender Vehicle (2015)</t>
  </si>
  <si>
    <t>February</t>
  </si>
  <si>
    <t xml:space="preserve">     Current Appropriation*</t>
  </si>
  <si>
    <t>*amounts are based on 2017 Annual General Fund Budget</t>
  </si>
  <si>
    <t>CHARLITO B. PADUL</t>
  </si>
  <si>
    <t>Asisstant City Budget Officer</t>
  </si>
  <si>
    <t>As of June 2017</t>
  </si>
  <si>
    <t>As of July 2017</t>
  </si>
  <si>
    <t>As of August 2017</t>
  </si>
  <si>
    <t>As of September 2017</t>
  </si>
  <si>
    <t xml:space="preserve">           Completion of Covered Court / Evacuation Center @ Bgy. Napsan (2015)</t>
  </si>
  <si>
    <t xml:space="preserve">   1 unit Remenufactured Truck with Manlift, 1 unit Remanufactured Dropside Truck with Thermo Plastic Roofing</t>
  </si>
  <si>
    <t xml:space="preserve">             Meals and Snacks</t>
  </si>
  <si>
    <t xml:space="preserve">             Training Materials</t>
  </si>
  <si>
    <t xml:space="preserve">             Training Supplies</t>
  </si>
  <si>
    <t xml:space="preserve">      Telephone/Communication Expenses</t>
  </si>
  <si>
    <t xml:space="preserve">   1 unit Remenufactured Truck with Manlift, 1 unit Remanufactured Dropside Truck with Thermo Plastic Roofing (2015)</t>
  </si>
  <si>
    <t xml:space="preserve">           2 units Ambulance (2015)</t>
  </si>
  <si>
    <t xml:space="preserve">           3 units of Relay /Repeater tower w/ repeater system (296,000 each)</t>
  </si>
  <si>
    <t>As of October 2017</t>
  </si>
  <si>
    <t>As of November 2017</t>
  </si>
  <si>
    <t xml:space="preserve">           1 unit laptop and 1 unit Inforblast Machine Processor</t>
  </si>
  <si>
    <t>As of December 2017</t>
  </si>
  <si>
    <t xml:space="preserve">      Office Supplies </t>
  </si>
  <si>
    <t xml:space="preserve">      Printing and Publication </t>
  </si>
  <si>
    <t xml:space="preserve">      Advertising </t>
  </si>
  <si>
    <t xml:space="preserve">     Other Supplies and Materials </t>
  </si>
  <si>
    <t xml:space="preserve">*amounts are based on 2017 Annual General Fund Budget and Supplemental Budget </t>
  </si>
  <si>
    <t>City Accountant</t>
  </si>
  <si>
    <t xml:space="preserve">     Continuing Appropriation**</t>
  </si>
  <si>
    <t xml:space="preserve">       transferred to the Trust Fund</t>
  </si>
  <si>
    <t>I hereby certify that I have reviewed the contents and hereby attest to the veracity and correctness of the data or information contained in this document.</t>
  </si>
  <si>
    <t xml:space="preserve">*amounts are based on 2019 Annual General Fund Budget and Supplemental Budget </t>
  </si>
  <si>
    <t xml:space="preserve">**amounts are based on SAAOB (Continuing) as of December 31, 2018 </t>
  </si>
  <si>
    <t>As of June 2019</t>
  </si>
  <si>
    <t xml:space="preserve">      Training Expenses (conducted)</t>
  </si>
  <si>
    <t xml:space="preserve">        a. Resource Speaker</t>
  </si>
  <si>
    <t xml:space="preserve">        b. Meals</t>
  </si>
  <si>
    <t xml:space="preserve">      Training Expenses (attended)</t>
  </si>
  <si>
    <t xml:space="preserve">      Internet Supplies </t>
  </si>
  <si>
    <t xml:space="preserve">      Encoders' Incentive</t>
  </si>
  <si>
    <t xml:space="preserve">      Manual Editors' Incentive</t>
  </si>
  <si>
    <t xml:space="preserve">         Fire Truck (4 ,000 liters capacity)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</si>
</sst>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.5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.5"/>
      <color theme="1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/>
    </xf>
    <xf numFmtId="164" fontId="0" fillId="0" borderId="13" xfId="42" applyFont="1" applyBorder="1" applyAlignment="1">
      <alignment/>
    </xf>
    <xf numFmtId="164" fontId="0" fillId="0" borderId="0" xfId="42" applyFont="1" applyBorder="1" applyAlignment="1">
      <alignment/>
    </xf>
    <xf numFmtId="164" fontId="0" fillId="0" borderId="13" xfId="42" applyFont="1" applyFill="1" applyBorder="1" applyAlignment="1">
      <alignment/>
    </xf>
    <xf numFmtId="164" fontId="0" fillId="0" borderId="14" xfId="42" applyFont="1" applyBorder="1" applyAlignment="1">
      <alignment/>
    </xf>
    <xf numFmtId="164" fontId="38" fillId="0" borderId="11" xfId="42" applyFont="1" applyFill="1" applyBorder="1" applyAlignment="1">
      <alignment/>
    </xf>
    <xf numFmtId="164" fontId="0" fillId="0" borderId="11" xfId="42" applyFont="1" applyBorder="1" applyAlignment="1">
      <alignment/>
    </xf>
    <xf numFmtId="164" fontId="0" fillId="0" borderId="0" xfId="42" applyFont="1" applyBorder="1" applyAlignment="1">
      <alignment horizontal="center" vertical="center"/>
    </xf>
    <xf numFmtId="164" fontId="0" fillId="0" borderId="12" xfId="42" applyFont="1" applyBorder="1" applyAlignment="1">
      <alignment/>
    </xf>
    <xf numFmtId="0" fontId="0" fillId="33" borderId="13" xfId="0" applyFill="1" applyBorder="1" applyAlignment="1">
      <alignment/>
    </xf>
    <xf numFmtId="164" fontId="0" fillId="33" borderId="13" xfId="42" applyFont="1" applyFill="1" applyBorder="1" applyAlignment="1">
      <alignment/>
    </xf>
    <xf numFmtId="0" fontId="0" fillId="33" borderId="0" xfId="0" applyFill="1" applyAlignment="1">
      <alignment/>
    </xf>
    <xf numFmtId="164" fontId="0" fillId="33" borderId="0" xfId="42" applyFont="1" applyFill="1" applyAlignment="1">
      <alignment/>
    </xf>
    <xf numFmtId="164" fontId="36" fillId="0" borderId="13" xfId="42" applyFont="1" applyBorder="1" applyAlignment="1">
      <alignment/>
    </xf>
    <xf numFmtId="164" fontId="0" fillId="0" borderId="0" xfId="42" applyFont="1" applyAlignment="1">
      <alignment/>
    </xf>
    <xf numFmtId="0" fontId="36" fillId="0" borderId="0" xfId="0" applyFont="1" applyFill="1" applyBorder="1" applyAlignment="1">
      <alignment/>
    </xf>
    <xf numFmtId="164" fontId="36" fillId="0" borderId="0" xfId="42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39" fillId="0" borderId="0" xfId="0" applyFont="1" applyAlignment="1">
      <alignment/>
    </xf>
    <xf numFmtId="164" fontId="40" fillId="0" borderId="0" xfId="0" applyNumberFormat="1" applyFont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64" fontId="0" fillId="33" borderId="14" xfId="42" applyFont="1" applyFill="1" applyBorder="1" applyAlignment="1">
      <alignment/>
    </xf>
    <xf numFmtId="0" fontId="36" fillId="0" borderId="16" xfId="0" applyFont="1" applyBorder="1" applyAlignment="1">
      <alignment/>
    </xf>
    <xf numFmtId="0" fontId="0" fillId="0" borderId="16" xfId="0" applyBorder="1" applyAlignment="1">
      <alignment/>
    </xf>
    <xf numFmtId="164" fontId="0" fillId="0" borderId="17" xfId="42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0" borderId="20" xfId="42" applyFont="1" applyBorder="1" applyAlignment="1">
      <alignment/>
    </xf>
    <xf numFmtId="0" fontId="0" fillId="33" borderId="16" xfId="0" applyFill="1" applyBorder="1" applyAlignment="1">
      <alignment/>
    </xf>
    <xf numFmtId="164" fontId="0" fillId="33" borderId="17" xfId="42" applyFont="1" applyFill="1" applyBorder="1" applyAlignment="1">
      <alignment/>
    </xf>
    <xf numFmtId="0" fontId="36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164" fontId="36" fillId="0" borderId="17" xfId="42" applyFont="1" applyBorder="1" applyAlignment="1">
      <alignment/>
    </xf>
    <xf numFmtId="0" fontId="36" fillId="0" borderId="21" xfId="0" applyFont="1" applyFill="1" applyBorder="1" applyAlignment="1">
      <alignment/>
    </xf>
    <xf numFmtId="164" fontId="0" fillId="0" borderId="0" xfId="42" applyFont="1" applyBorder="1" applyAlignment="1">
      <alignment horizontal="center" vertical="center"/>
    </xf>
    <xf numFmtId="164" fontId="36" fillId="0" borderId="22" xfId="42" applyFont="1" applyBorder="1" applyAlignment="1">
      <alignment/>
    </xf>
    <xf numFmtId="164" fontId="0" fillId="0" borderId="22" xfId="42" applyFont="1" applyBorder="1" applyAlignment="1">
      <alignment/>
    </xf>
    <xf numFmtId="164" fontId="36" fillId="0" borderId="23" xfId="42" applyFont="1" applyBorder="1" applyAlignment="1">
      <alignment/>
    </xf>
    <xf numFmtId="0" fontId="36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 horizontal="center" vertical="center" wrapText="1"/>
    </xf>
    <xf numFmtId="9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9" fontId="0" fillId="0" borderId="27" xfId="0" applyNumberFormat="1" applyBorder="1" applyAlignment="1">
      <alignment horizontal="center" vertical="center"/>
    </xf>
    <xf numFmtId="164" fontId="0" fillId="0" borderId="0" xfId="42" applyFont="1" applyBorder="1" applyAlignment="1">
      <alignment horizontal="center" vertical="center"/>
    </xf>
    <xf numFmtId="164" fontId="40" fillId="0" borderId="0" xfId="42" applyFont="1" applyAlignment="1">
      <alignment/>
    </xf>
    <xf numFmtId="164" fontId="0" fillId="0" borderId="0" xfId="42" applyFont="1" applyBorder="1" applyAlignment="1">
      <alignment horizontal="center" vertical="center"/>
    </xf>
    <xf numFmtId="164" fontId="0" fillId="0" borderId="0" xfId="42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42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164" fontId="0" fillId="0" borderId="0" xfId="42" applyFont="1" applyAlignment="1">
      <alignment horizontal="center"/>
    </xf>
    <xf numFmtId="164" fontId="36" fillId="0" borderId="0" xfId="42" applyFont="1" applyAlignment="1">
      <alignment horizontal="center"/>
    </xf>
    <xf numFmtId="164" fontId="0" fillId="0" borderId="0" xfId="42" applyFont="1" applyAlignment="1">
      <alignment horizontal="left"/>
    </xf>
    <xf numFmtId="164" fontId="0" fillId="0" borderId="12" xfId="42" applyFont="1" applyBorder="1" applyAlignment="1">
      <alignment horizontal="center"/>
    </xf>
    <xf numFmtId="164" fontId="0" fillId="0" borderId="20" xfId="42" applyFont="1" applyBorder="1" applyAlignment="1">
      <alignment horizontal="center"/>
    </xf>
    <xf numFmtId="164" fontId="0" fillId="0" borderId="0" xfId="42" applyFont="1" applyBorder="1" applyAlignment="1">
      <alignment horizontal="center" vertical="center"/>
    </xf>
    <xf numFmtId="164" fontId="0" fillId="0" borderId="12" xfId="42" applyFont="1" applyBorder="1" applyAlignment="1">
      <alignment horizontal="center"/>
    </xf>
    <xf numFmtId="164" fontId="0" fillId="0" borderId="20" xfId="42" applyFont="1" applyBorder="1" applyAlignment="1">
      <alignment horizontal="center"/>
    </xf>
    <xf numFmtId="0" fontId="0" fillId="0" borderId="2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9" fontId="0" fillId="0" borderId="25" xfId="0" applyNumberFormat="1" applyFill="1" applyBorder="1" applyAlignment="1">
      <alignment horizontal="center" vertical="center"/>
    </xf>
    <xf numFmtId="9" fontId="0" fillId="0" borderId="27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36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164" fontId="0" fillId="0" borderId="17" xfId="42" applyFont="1" applyFill="1" applyBorder="1" applyAlignment="1">
      <alignment/>
    </xf>
    <xf numFmtId="164" fontId="0" fillId="0" borderId="14" xfId="42" applyFont="1" applyFill="1" applyBorder="1" applyAlignment="1">
      <alignment/>
    </xf>
    <xf numFmtId="164" fontId="0" fillId="0" borderId="11" xfId="42" applyFont="1" applyFill="1" applyBorder="1" applyAlignment="1">
      <alignment/>
    </xf>
    <xf numFmtId="164" fontId="0" fillId="0" borderId="12" xfId="42" applyFont="1" applyFill="1" applyBorder="1" applyAlignment="1">
      <alignment/>
    </xf>
    <xf numFmtId="164" fontId="0" fillId="0" borderId="20" xfId="42" applyFont="1" applyFill="1" applyBorder="1" applyAlignment="1">
      <alignment/>
    </xf>
    <xf numFmtId="164" fontId="36" fillId="0" borderId="13" xfId="42" applyFont="1" applyFill="1" applyBorder="1" applyAlignment="1">
      <alignment/>
    </xf>
    <xf numFmtId="164" fontId="0" fillId="0" borderId="12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164" fontId="36" fillId="0" borderId="17" xfId="42" applyFont="1" applyFill="1" applyBorder="1" applyAlignment="1">
      <alignment/>
    </xf>
    <xf numFmtId="164" fontId="36" fillId="0" borderId="22" xfId="42" applyFont="1" applyFill="1" applyBorder="1" applyAlignment="1">
      <alignment/>
    </xf>
    <xf numFmtId="164" fontId="0" fillId="0" borderId="22" xfId="42" applyFont="1" applyFill="1" applyBorder="1" applyAlignment="1">
      <alignment/>
    </xf>
    <xf numFmtId="164" fontId="36" fillId="0" borderId="23" xfId="42" applyFont="1" applyFill="1" applyBorder="1" applyAlignment="1">
      <alignment/>
    </xf>
    <xf numFmtId="164" fontId="0" fillId="0" borderId="12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42" applyFont="1" applyFill="1" applyBorder="1" applyAlignment="1">
      <alignment/>
    </xf>
    <xf numFmtId="0" fontId="0" fillId="0" borderId="0" xfId="0" applyFill="1" applyBorder="1" applyAlignment="1">
      <alignment/>
    </xf>
    <xf numFmtId="164" fontId="36" fillId="0" borderId="0" xfId="42" applyFont="1" applyFill="1" applyBorder="1" applyAlignment="1">
      <alignment/>
    </xf>
    <xf numFmtId="164" fontId="0" fillId="0" borderId="13" xfId="42" applyFont="1" applyFill="1" applyBorder="1" applyAlignment="1">
      <alignment/>
    </xf>
    <xf numFmtId="164" fontId="0" fillId="0" borderId="17" xfId="42" applyFont="1" applyFill="1" applyBorder="1" applyAlignment="1">
      <alignment/>
    </xf>
    <xf numFmtId="164" fontId="0" fillId="0" borderId="11" xfId="42" applyFont="1" applyFill="1" applyBorder="1" applyAlignment="1">
      <alignment/>
    </xf>
    <xf numFmtId="164" fontId="0" fillId="0" borderId="12" xfId="42" applyFont="1" applyFill="1" applyBorder="1" applyAlignment="1">
      <alignment/>
    </xf>
    <xf numFmtId="164" fontId="0" fillId="0" borderId="20" xfId="42" applyFont="1" applyFill="1" applyBorder="1" applyAlignment="1">
      <alignment/>
    </xf>
    <xf numFmtId="164" fontId="0" fillId="0" borderId="22" xfId="42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4" borderId="33" xfId="0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42" applyFont="1" applyBorder="1" applyAlignment="1">
      <alignment horizontal="center" vertical="center"/>
    </xf>
    <xf numFmtId="164" fontId="0" fillId="0" borderId="10" xfId="42" applyFont="1" applyFill="1" applyBorder="1" applyAlignment="1">
      <alignment horizontal="center" vertical="center"/>
    </xf>
    <xf numFmtId="164" fontId="0" fillId="0" borderId="11" xfId="42" applyFont="1" applyFill="1" applyBorder="1" applyAlignment="1">
      <alignment horizontal="center" vertical="center"/>
    </xf>
    <xf numFmtId="164" fontId="0" fillId="0" borderId="12" xfId="42" applyFont="1" applyFill="1" applyBorder="1" applyAlignment="1">
      <alignment horizontal="center" vertical="center"/>
    </xf>
    <xf numFmtId="164" fontId="0" fillId="0" borderId="37" xfId="42" applyFont="1" applyFill="1" applyBorder="1" applyAlignment="1">
      <alignment horizontal="center" vertical="center"/>
    </xf>
    <xf numFmtId="164" fontId="0" fillId="0" borderId="38" xfId="42" applyFont="1" applyFill="1" applyBorder="1" applyAlignment="1">
      <alignment horizontal="center" vertical="center"/>
    </xf>
    <xf numFmtId="164" fontId="0" fillId="0" borderId="20" xfId="42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wrapText="1"/>
    </xf>
    <xf numFmtId="164" fontId="36" fillId="0" borderId="0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0" fillId="0" borderId="39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164" fontId="0" fillId="0" borderId="10" xfId="42" applyFont="1" applyBorder="1" applyAlignment="1">
      <alignment horizontal="center"/>
    </xf>
    <xf numFmtId="164" fontId="0" fillId="0" borderId="12" xfId="42" applyFont="1" applyBorder="1" applyAlignment="1">
      <alignment horizontal="center"/>
    </xf>
    <xf numFmtId="164" fontId="0" fillId="0" borderId="37" xfId="42" applyFont="1" applyBorder="1" applyAlignment="1">
      <alignment horizontal="center"/>
    </xf>
    <xf numFmtId="164" fontId="0" fillId="0" borderId="20" xfId="42" applyFont="1" applyBorder="1" applyAlignment="1">
      <alignment horizontal="center"/>
    </xf>
    <xf numFmtId="164" fontId="0" fillId="0" borderId="37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164" fontId="0" fillId="0" borderId="10" xfId="42" applyFont="1" applyFill="1" applyBorder="1" applyAlignment="1">
      <alignment horizontal="center"/>
    </xf>
    <xf numFmtId="164" fontId="0" fillId="0" borderId="12" xfId="42" applyFont="1" applyFill="1" applyBorder="1" applyAlignment="1">
      <alignment horizontal="center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164" fontId="36" fillId="0" borderId="0" xfId="42" applyFont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3 2 2" xfId="48"/>
    <cellStyle name="Comma 3 3" xfId="49"/>
    <cellStyle name="Comma 4" xfId="50"/>
    <cellStyle name="Comma 4 2" xfId="51"/>
    <cellStyle name="Comma 5" xfId="52"/>
    <cellStyle name="Currency" xfId="53"/>
    <cellStyle name="Currency [0]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 2" xfId="64"/>
    <cellStyle name="Normal 3" xfId="65"/>
    <cellStyle name="Normal 3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49</xdr:row>
      <xdr:rowOff>123825</xdr:rowOff>
    </xdr:from>
    <xdr:to>
      <xdr:col>6</xdr:col>
      <xdr:colOff>876300</xdr:colOff>
      <xdr:row>53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9363075"/>
          <a:ext cx="1209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05" t="s">
        <v>2</v>
      </c>
      <c r="B4" s="105"/>
      <c r="C4" s="105"/>
      <c r="D4" s="105"/>
      <c r="E4" s="105"/>
      <c r="F4" s="105"/>
      <c r="G4" s="105"/>
      <c r="H4" s="105"/>
      <c r="I4" s="105"/>
    </row>
    <row r="5" spans="1:9" ht="15">
      <c r="A5" s="105" t="s">
        <v>39</v>
      </c>
      <c r="B5" s="105"/>
      <c r="C5" s="105"/>
      <c r="D5" s="105"/>
      <c r="E5" s="105"/>
      <c r="F5" s="105"/>
      <c r="G5" s="105"/>
      <c r="H5" s="105"/>
      <c r="I5" s="105"/>
    </row>
    <row r="6" spans="1:9" ht="15">
      <c r="A6" s="105" t="s">
        <v>3</v>
      </c>
      <c r="B6" s="105"/>
      <c r="C6" s="105"/>
      <c r="D6" s="105"/>
      <c r="E6" s="105"/>
      <c r="F6" s="105"/>
      <c r="G6" s="105"/>
      <c r="H6" s="105"/>
      <c r="I6" s="105"/>
    </row>
    <row r="8" ht="9" customHeight="1" thickBot="1"/>
    <row r="9" spans="1:9" ht="21" customHeight="1">
      <c r="A9" s="106" t="s">
        <v>4</v>
      </c>
      <c r="B9" s="109" t="s">
        <v>5</v>
      </c>
      <c r="C9" s="110"/>
      <c r="D9" s="106" t="s">
        <v>6</v>
      </c>
      <c r="E9" s="106" t="s">
        <v>11</v>
      </c>
      <c r="F9" s="106" t="s">
        <v>40</v>
      </c>
      <c r="G9" s="111" t="s">
        <v>12</v>
      </c>
      <c r="H9" s="114" t="s">
        <v>7</v>
      </c>
      <c r="I9" s="1" t="s">
        <v>8</v>
      </c>
    </row>
    <row r="10" spans="1:9" ht="31.5" customHeight="1">
      <c r="A10" s="107"/>
      <c r="B10" s="51" t="s">
        <v>9</v>
      </c>
      <c r="C10" s="53" t="s">
        <v>10</v>
      </c>
      <c r="D10" s="107"/>
      <c r="E10" s="107"/>
      <c r="F10" s="107"/>
      <c r="G10" s="112"/>
      <c r="H10" s="115"/>
      <c r="I10" s="2"/>
    </row>
    <row r="11" spans="1:11" ht="20.25" customHeight="1" thickBot="1">
      <c r="A11" s="108"/>
      <c r="B11" s="52">
        <v>0.3</v>
      </c>
      <c r="C11" s="54">
        <v>0.7</v>
      </c>
      <c r="D11" s="108"/>
      <c r="E11" s="108"/>
      <c r="F11" s="108"/>
      <c r="G11" s="113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2" ht="15">
      <c r="A13" s="32" t="s">
        <v>15</v>
      </c>
      <c r="B13" s="6">
        <v>39603054.3</v>
      </c>
      <c r="C13" s="6">
        <v>92407126.7</v>
      </c>
      <c r="D13" s="6"/>
      <c r="E13" s="6"/>
      <c r="F13" s="6"/>
      <c r="G13" s="33">
        <f aca="true" t="shared" si="0" ref="G13:G18">SUM(B13:F13)</f>
        <v>132010181</v>
      </c>
      <c r="H13" s="9"/>
      <c r="I13" s="5"/>
      <c r="K13" s="7">
        <v>132010181</v>
      </c>
      <c r="L13" s="19">
        <f>+K13*0.7</f>
        <v>92407126.69999999</v>
      </c>
    </row>
    <row r="14" spans="1:12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8"/>
      <c r="L14" s="19">
        <f>+K13*0.3</f>
        <v>39603054.3</v>
      </c>
    </row>
    <row r="15" spans="1:11" ht="15">
      <c r="A15" s="34" t="s">
        <v>17</v>
      </c>
      <c r="B15" s="119">
        <f>220000000+22552281</f>
        <v>242552281</v>
      </c>
      <c r="C15" s="119"/>
      <c r="D15" s="10"/>
      <c r="E15" s="11"/>
      <c r="F15" s="11"/>
      <c r="G15" s="122">
        <f t="shared" si="0"/>
        <v>242552281</v>
      </c>
      <c r="H15" s="9"/>
      <c r="I15" s="5"/>
      <c r="K15" s="118"/>
    </row>
    <row r="16" spans="1:11" ht="15">
      <c r="A16" s="34" t="s">
        <v>18</v>
      </c>
      <c r="B16" s="120"/>
      <c r="C16" s="120"/>
      <c r="D16" s="11"/>
      <c r="E16" s="11"/>
      <c r="F16" s="11"/>
      <c r="G16" s="123">
        <f t="shared" si="0"/>
        <v>0</v>
      </c>
      <c r="H16" s="9"/>
      <c r="I16" s="5"/>
      <c r="K16" s="118"/>
    </row>
    <row r="17" spans="1:11" ht="15">
      <c r="A17" s="34" t="s">
        <v>19</v>
      </c>
      <c r="B17" s="120"/>
      <c r="C17" s="120"/>
      <c r="D17" s="11"/>
      <c r="E17" s="11"/>
      <c r="F17" s="11"/>
      <c r="G17" s="123">
        <f t="shared" si="0"/>
        <v>0</v>
      </c>
      <c r="H17" s="9"/>
      <c r="I17" s="5"/>
      <c r="K17" s="45"/>
    </row>
    <row r="18" spans="1:11" ht="15">
      <c r="A18" s="35" t="s">
        <v>20</v>
      </c>
      <c r="B18" s="121"/>
      <c r="C18" s="121"/>
      <c r="D18" s="13"/>
      <c r="E18" s="13"/>
      <c r="F18" s="13"/>
      <c r="G18" s="124">
        <f t="shared" si="0"/>
        <v>0</v>
      </c>
      <c r="H18" s="9"/>
      <c r="I18" s="5"/>
      <c r="K18" s="45"/>
    </row>
    <row r="19" spans="1:9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</row>
    <row r="20" spans="1:11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</row>
    <row r="21" spans="1:11" ht="15">
      <c r="A21" s="39" t="s">
        <v>23</v>
      </c>
      <c r="B21" s="18">
        <f>+SUM(B13:B19)</f>
        <v>282155335.3</v>
      </c>
      <c r="C21" s="18">
        <f>+SUM(C13:C19)</f>
        <v>142113081.23000002</v>
      </c>
      <c r="D21" s="6"/>
      <c r="E21" s="6"/>
      <c r="F21" s="6"/>
      <c r="G21" s="33">
        <f>SUM(B21:F21)</f>
        <v>424268416.53000003</v>
      </c>
      <c r="H21" s="9"/>
      <c r="I21" s="5"/>
      <c r="K21" s="19"/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29</v>
      </c>
      <c r="B27" s="6"/>
      <c r="C27" s="6"/>
      <c r="D27" s="6"/>
      <c r="E27" s="6"/>
      <c r="F27" s="6"/>
      <c r="G27" s="33"/>
      <c r="H27" s="9"/>
      <c r="I27" s="5"/>
    </row>
    <row r="28" spans="1:9" ht="15" hidden="1">
      <c r="A28" s="41" t="s">
        <v>30</v>
      </c>
      <c r="B28" s="6"/>
      <c r="C28" s="6"/>
      <c r="D28" s="6"/>
      <c r="E28" s="6"/>
      <c r="F28" s="6"/>
      <c r="G28" s="33"/>
      <c r="H28" s="9"/>
      <c r="I28" s="5"/>
    </row>
    <row r="29" spans="1:9" ht="15">
      <c r="A29" s="42" t="s">
        <v>31</v>
      </c>
      <c r="B29" s="6"/>
      <c r="C29" s="6"/>
      <c r="D29" s="6"/>
      <c r="E29" s="6"/>
      <c r="F29" s="6"/>
      <c r="G29" s="33"/>
      <c r="H29" s="9"/>
      <c r="I29" s="5"/>
    </row>
    <row r="30" spans="1:9" ht="15">
      <c r="A30" s="40" t="s">
        <v>32</v>
      </c>
      <c r="B30" s="6"/>
      <c r="C30" s="6"/>
      <c r="D30" s="6"/>
      <c r="E30" s="6"/>
      <c r="F30" s="6"/>
      <c r="G30" s="33"/>
      <c r="H30" s="9"/>
      <c r="I30" s="5"/>
    </row>
    <row r="31" spans="1:9" ht="15">
      <c r="A31" s="40" t="s">
        <v>33</v>
      </c>
      <c r="B31" s="6"/>
      <c r="C31" s="6"/>
      <c r="D31" s="6"/>
      <c r="E31" s="6"/>
      <c r="F31" s="6"/>
      <c r="G31" s="33"/>
      <c r="H31" s="9"/>
      <c r="I31" s="5"/>
    </row>
    <row r="32" spans="1:9" ht="15">
      <c r="A32" s="32" t="s">
        <v>34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39" t="s">
        <v>35</v>
      </c>
      <c r="B33" s="18">
        <f>+SUM(B23:B32)</f>
        <v>0</v>
      </c>
      <c r="C33" s="18">
        <f>+SUM(C23:C32)</f>
        <v>0</v>
      </c>
      <c r="D33" s="6"/>
      <c r="E33" s="6"/>
      <c r="F33" s="6"/>
      <c r="G33" s="43">
        <f>SUM(B33:F33)</f>
        <v>0</v>
      </c>
      <c r="H33" s="9"/>
      <c r="I33" s="5"/>
    </row>
    <row r="34" spans="1:9" ht="15.75" thickBot="1">
      <c r="A34" s="44" t="s">
        <v>36</v>
      </c>
      <c r="B34" s="46">
        <f>B21-B33</f>
        <v>282155335.3</v>
      </c>
      <c r="C34" s="46">
        <f>+C21-C33</f>
        <v>142113081.23000002</v>
      </c>
      <c r="D34" s="47"/>
      <c r="E34" s="47"/>
      <c r="F34" s="47"/>
      <c r="G34" s="48">
        <f>G21-G33</f>
        <v>424268416.53000003</v>
      </c>
      <c r="H34" s="9"/>
      <c r="I34" s="5"/>
    </row>
    <row r="35" spans="1:9" ht="15">
      <c r="A35" s="20"/>
      <c r="B35" s="21"/>
      <c r="C35" s="21"/>
      <c r="D35" s="7"/>
      <c r="E35" s="7"/>
      <c r="F35" s="7"/>
      <c r="G35" s="21"/>
      <c r="H35" s="7"/>
      <c r="I35" s="22"/>
    </row>
    <row r="36" spans="1:9" ht="15">
      <c r="A36" s="23"/>
      <c r="B36" s="21"/>
      <c r="C36" s="21"/>
      <c r="D36" s="7"/>
      <c r="E36" s="7"/>
      <c r="F36" s="7"/>
      <c r="G36" s="21"/>
      <c r="H36" s="7"/>
      <c r="I36" s="22"/>
    </row>
    <row r="38" spans="3:7" ht="15">
      <c r="C38" s="24" t="s">
        <v>37</v>
      </c>
      <c r="D38" s="24"/>
      <c r="E38" s="24"/>
      <c r="F38" s="24"/>
      <c r="G38" s="24"/>
    </row>
    <row r="39" spans="3:11" ht="15">
      <c r="C39" s="24" t="s">
        <v>38</v>
      </c>
      <c r="D39" s="24"/>
      <c r="E39" s="24"/>
      <c r="F39" s="24"/>
      <c r="G39" s="24"/>
      <c r="K39" s="4"/>
    </row>
    <row r="40" spans="3:11" ht="14.25" customHeight="1">
      <c r="C40" s="24"/>
      <c r="D40" s="24"/>
      <c r="E40" s="24"/>
      <c r="F40" s="24"/>
      <c r="G40" s="24"/>
      <c r="K40" s="4"/>
    </row>
    <row r="41" spans="11:12" ht="14.25" customHeight="1">
      <c r="K41" s="19"/>
      <c r="L41" s="25"/>
    </row>
    <row r="42" spans="11:12" ht="14.25" customHeight="1">
      <c r="K42" s="19"/>
      <c r="L42" s="25"/>
    </row>
    <row r="43" ht="14.25" customHeight="1"/>
    <row r="44" spans="2:11" ht="15" customHeight="1">
      <c r="B44" s="22"/>
      <c r="C44" s="22"/>
      <c r="F44" s="125" t="s">
        <v>41</v>
      </c>
      <c r="G44" s="125"/>
      <c r="H44" s="26"/>
      <c r="I44" s="26"/>
      <c r="J44" s="26"/>
      <c r="K44" s="4"/>
    </row>
    <row r="45" spans="2:11" ht="15" customHeight="1">
      <c r="B45" s="116"/>
      <c r="C45" s="116"/>
      <c r="F45" s="117" t="s">
        <v>42</v>
      </c>
      <c r="G45" s="117"/>
      <c r="H45" s="27"/>
      <c r="I45" s="27"/>
      <c r="J45" s="27"/>
      <c r="K45" s="19"/>
    </row>
    <row r="46" spans="2:11" ht="15" customHeight="1">
      <c r="B46" s="116"/>
      <c r="C46" s="116"/>
      <c r="F46" s="117" t="s">
        <v>43</v>
      </c>
      <c r="G46" s="117"/>
      <c r="H46" s="27"/>
      <c r="I46" s="27"/>
      <c r="J46" s="27"/>
      <c r="K46" s="4"/>
    </row>
    <row r="47" ht="15">
      <c r="K47" s="19"/>
    </row>
    <row r="49" ht="15">
      <c r="C49" s="19"/>
    </row>
    <row r="50" ht="15">
      <c r="C50" s="4"/>
    </row>
  </sheetData>
  <sheetProtection/>
  <mergeCells count="19">
    <mergeCell ref="B46:C46"/>
    <mergeCell ref="F46:G46"/>
    <mergeCell ref="K14:K16"/>
    <mergeCell ref="B15:B18"/>
    <mergeCell ref="C15:C18"/>
    <mergeCell ref="G15:G18"/>
    <mergeCell ref="F44:G44"/>
    <mergeCell ref="B45:C45"/>
    <mergeCell ref="F45:G45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4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spans="1:9" ht="15">
      <c r="A3" s="105" t="s">
        <v>2</v>
      </c>
      <c r="B3" s="105"/>
      <c r="C3" s="105"/>
      <c r="D3" s="105"/>
      <c r="E3" s="105"/>
      <c r="F3" s="105"/>
      <c r="G3" s="105"/>
      <c r="H3" s="105"/>
      <c r="I3" s="105"/>
    </row>
    <row r="4" spans="1:9" ht="15">
      <c r="A4" s="105" t="s">
        <v>85</v>
      </c>
      <c r="B4" s="105"/>
      <c r="C4" s="105"/>
      <c r="D4" s="105"/>
      <c r="E4" s="105"/>
      <c r="F4" s="105"/>
      <c r="G4" s="105"/>
      <c r="H4" s="105"/>
      <c r="I4" s="105"/>
    </row>
    <row r="5" spans="1:9" ht="15">
      <c r="A5" s="105" t="s">
        <v>3</v>
      </c>
      <c r="B5" s="105"/>
      <c r="C5" s="105"/>
      <c r="D5" s="105"/>
      <c r="E5" s="105"/>
      <c r="F5" s="105"/>
      <c r="G5" s="105"/>
      <c r="H5" s="105"/>
      <c r="I5" s="105"/>
    </row>
    <row r="7" ht="9" customHeight="1" thickBot="1"/>
    <row r="8" spans="1:9" ht="21" customHeight="1">
      <c r="A8" s="106" t="s">
        <v>4</v>
      </c>
      <c r="B8" s="109" t="s">
        <v>5</v>
      </c>
      <c r="C8" s="110"/>
      <c r="D8" s="106" t="s">
        <v>6</v>
      </c>
      <c r="E8" s="106" t="s">
        <v>11</v>
      </c>
      <c r="F8" s="106" t="s">
        <v>40</v>
      </c>
      <c r="G8" s="111" t="s">
        <v>12</v>
      </c>
      <c r="H8" s="114" t="s">
        <v>7</v>
      </c>
      <c r="I8" s="1" t="s">
        <v>8</v>
      </c>
    </row>
    <row r="9" spans="1:9" ht="31.5" customHeight="1">
      <c r="A9" s="107"/>
      <c r="B9" s="51" t="s">
        <v>9</v>
      </c>
      <c r="C9" s="53" t="s">
        <v>10</v>
      </c>
      <c r="D9" s="107"/>
      <c r="E9" s="107"/>
      <c r="F9" s="107"/>
      <c r="G9" s="112"/>
      <c r="H9" s="115"/>
      <c r="I9" s="2"/>
    </row>
    <row r="10" spans="1:11" ht="20.25" customHeight="1" thickBot="1">
      <c r="A10" s="108"/>
      <c r="B10" s="52">
        <v>0.3</v>
      </c>
      <c r="C10" s="54">
        <v>0.7</v>
      </c>
      <c r="D10" s="108"/>
      <c r="E10" s="108"/>
      <c r="F10" s="108"/>
      <c r="G10" s="113"/>
      <c r="H10" s="28" t="s">
        <v>13</v>
      </c>
      <c r="I10" s="3"/>
      <c r="K10" s="4"/>
    </row>
    <row r="11" spans="1:11" ht="15">
      <c r="A11" s="49" t="s">
        <v>14</v>
      </c>
      <c r="B11" s="3"/>
      <c r="C11" s="3"/>
      <c r="D11" s="3"/>
      <c r="E11" s="3"/>
      <c r="F11" s="3"/>
      <c r="G11" s="50"/>
      <c r="H11" s="29"/>
      <c r="I11" s="5"/>
      <c r="K11" s="4"/>
    </row>
    <row r="12" spans="1:13" ht="15">
      <c r="A12" s="32" t="s">
        <v>68</v>
      </c>
      <c r="B12" s="6">
        <v>39198054.3</v>
      </c>
      <c r="C12" s="6">
        <v>91462126.7</v>
      </c>
      <c r="D12" s="6"/>
      <c r="E12" s="6"/>
      <c r="F12" s="6"/>
      <c r="G12" s="33">
        <f aca="true" t="shared" si="0" ref="G12:G17">SUM(B12:F12)</f>
        <v>130660181</v>
      </c>
      <c r="H12" s="9"/>
      <c r="I12" s="5"/>
      <c r="K12" s="7">
        <v>132010181</v>
      </c>
      <c r="L12" s="19">
        <f>+K12/0.05</f>
        <v>2640203620</v>
      </c>
      <c r="M12" s="19">
        <f>+K12*0.7</f>
        <v>92407126.69999999</v>
      </c>
    </row>
    <row r="13" spans="1:13" ht="15">
      <c r="A13" s="32" t="s">
        <v>16</v>
      </c>
      <c r="B13" s="8"/>
      <c r="C13" s="8">
        <f>11892664+37813290.53</f>
        <v>49705954.53</v>
      </c>
      <c r="D13" s="6"/>
      <c r="E13" s="6"/>
      <c r="F13" s="6"/>
      <c r="G13" s="33">
        <f t="shared" si="0"/>
        <v>49705954.53</v>
      </c>
      <c r="H13" s="9"/>
      <c r="I13" s="5"/>
      <c r="K13" s="118"/>
      <c r="M13" s="19">
        <f>+K12*0.3</f>
        <v>39603054.3</v>
      </c>
    </row>
    <row r="14" spans="1:11" ht="15">
      <c r="A14" s="34" t="s">
        <v>17</v>
      </c>
      <c r="B14" s="119">
        <f>220000000+22552281</f>
        <v>242552281</v>
      </c>
      <c r="C14" s="119"/>
      <c r="D14" s="10"/>
      <c r="E14" s="11"/>
      <c r="F14" s="11"/>
      <c r="G14" s="122">
        <f t="shared" si="0"/>
        <v>242552281</v>
      </c>
      <c r="H14" s="9"/>
      <c r="I14" s="5"/>
      <c r="K14" s="118"/>
    </row>
    <row r="15" spans="1:11" ht="15">
      <c r="A15" s="34" t="s">
        <v>18</v>
      </c>
      <c r="B15" s="120"/>
      <c r="C15" s="120"/>
      <c r="D15" s="11"/>
      <c r="E15" s="11"/>
      <c r="F15" s="11"/>
      <c r="G15" s="123">
        <f t="shared" si="0"/>
        <v>0</v>
      </c>
      <c r="H15" s="9"/>
      <c r="I15" s="5"/>
      <c r="K15" s="118"/>
    </row>
    <row r="16" spans="1:11" ht="15">
      <c r="A16" s="34" t="s">
        <v>19</v>
      </c>
      <c r="B16" s="120"/>
      <c r="C16" s="120"/>
      <c r="D16" s="11"/>
      <c r="E16" s="11"/>
      <c r="F16" s="11"/>
      <c r="G16" s="123">
        <f t="shared" si="0"/>
        <v>0</v>
      </c>
      <c r="H16" s="9"/>
      <c r="I16" s="5"/>
      <c r="K16" s="67"/>
    </row>
    <row r="17" spans="1:14" ht="15">
      <c r="A17" s="35" t="s">
        <v>20</v>
      </c>
      <c r="B17" s="121"/>
      <c r="C17" s="121"/>
      <c r="D17" s="13"/>
      <c r="E17" s="13"/>
      <c r="F17" s="13"/>
      <c r="G17" s="124">
        <f t="shared" si="0"/>
        <v>0</v>
      </c>
      <c r="H17" s="9"/>
      <c r="I17" s="5"/>
      <c r="K17" s="67">
        <v>130660181</v>
      </c>
      <c r="L17" s="19">
        <f>+K17/0.05</f>
        <v>2613203620</v>
      </c>
      <c r="M17" s="19">
        <f>+K17*0.7</f>
        <v>91462126.69999999</v>
      </c>
      <c r="N17" t="s">
        <v>50</v>
      </c>
    </row>
    <row r="18" spans="1:14" ht="15">
      <c r="A18" s="35" t="s">
        <v>21</v>
      </c>
      <c r="B18" s="13"/>
      <c r="C18" s="13"/>
      <c r="D18" s="13"/>
      <c r="E18" s="13"/>
      <c r="F18" s="13"/>
      <c r="G18" s="36"/>
      <c r="H18" s="9"/>
      <c r="I18" s="5"/>
      <c r="K18" s="4">
        <f>+K12-K17</f>
        <v>1350000</v>
      </c>
      <c r="L18" s="19">
        <f>+L12-L17</f>
        <v>27000000</v>
      </c>
      <c r="M18" s="19">
        <f>+K17*0.3</f>
        <v>39198054.3</v>
      </c>
      <c r="N18" t="s">
        <v>50</v>
      </c>
    </row>
    <row r="19" spans="1:12" s="16" customFormat="1" ht="15" hidden="1">
      <c r="A19" s="37" t="s">
        <v>22</v>
      </c>
      <c r="B19" s="15"/>
      <c r="C19" s="15"/>
      <c r="D19" s="15"/>
      <c r="E19" s="15"/>
      <c r="F19" s="15"/>
      <c r="G19" s="38"/>
      <c r="H19" s="30"/>
      <c r="I19" s="14"/>
      <c r="K19" s="17"/>
      <c r="L19" s="17"/>
    </row>
    <row r="20" spans="1:12" ht="15">
      <c r="A20" s="39" t="s">
        <v>23</v>
      </c>
      <c r="B20" s="18">
        <f>+SUM(B12:B18)</f>
        <v>281750335.3</v>
      </c>
      <c r="C20" s="18">
        <f>+SUM(C12:C18)</f>
        <v>141168081.23000002</v>
      </c>
      <c r="D20" s="6"/>
      <c r="E20" s="6"/>
      <c r="F20" s="6"/>
      <c r="G20" s="33">
        <f>SUM(B20:F20)</f>
        <v>422918416.53000003</v>
      </c>
      <c r="H20" s="9"/>
      <c r="I20" s="5"/>
      <c r="K20" s="19"/>
      <c r="L20" t="s">
        <v>49</v>
      </c>
    </row>
    <row r="21" spans="1:9" ht="15">
      <c r="A21" s="31" t="s">
        <v>24</v>
      </c>
      <c r="B21" s="6"/>
      <c r="C21" s="6"/>
      <c r="D21" s="6"/>
      <c r="E21" s="6"/>
      <c r="F21" s="6"/>
      <c r="G21" s="33"/>
      <c r="H21" s="9"/>
      <c r="I21" s="5"/>
    </row>
    <row r="22" spans="1:11" ht="15">
      <c r="A22" s="40" t="s">
        <v>25</v>
      </c>
      <c r="B22" s="6"/>
      <c r="C22" s="6"/>
      <c r="D22" s="6"/>
      <c r="E22" s="6"/>
      <c r="F22" s="6"/>
      <c r="G22" s="33"/>
      <c r="H22" s="9"/>
      <c r="I22" s="5"/>
      <c r="K22" s="19"/>
    </row>
    <row r="23" spans="1:9" ht="15">
      <c r="A23" s="40" t="s">
        <v>26</v>
      </c>
      <c r="B23" s="6"/>
      <c r="C23" s="6"/>
      <c r="D23" s="6"/>
      <c r="E23" s="6"/>
      <c r="F23" s="6"/>
      <c r="G23" s="33"/>
      <c r="H23" s="9"/>
      <c r="I23" s="5"/>
    </row>
    <row r="24" spans="1:9" ht="15">
      <c r="A24" s="40" t="s">
        <v>27</v>
      </c>
      <c r="B24" s="6"/>
      <c r="C24" s="6"/>
      <c r="D24" s="6"/>
      <c r="E24" s="6"/>
      <c r="F24" s="6"/>
      <c r="G24" s="33"/>
      <c r="H24" s="9"/>
      <c r="I24" s="5"/>
    </row>
    <row r="25" spans="1:9" ht="15" hidden="1">
      <c r="A25" s="40" t="s">
        <v>28</v>
      </c>
      <c r="B25" s="6"/>
      <c r="C25" s="6"/>
      <c r="D25" s="6"/>
      <c r="E25" s="6"/>
      <c r="F25" s="6"/>
      <c r="G25" s="33"/>
      <c r="H25" s="9"/>
      <c r="I25" s="5"/>
    </row>
    <row r="26" spans="1:9" ht="15">
      <c r="A26" s="40" t="s">
        <v>45</v>
      </c>
      <c r="B26" s="6"/>
      <c r="C26" s="6">
        <v>14360</v>
      </c>
      <c r="D26" s="6"/>
      <c r="E26" s="6"/>
      <c r="F26" s="6"/>
      <c r="G26" s="33"/>
      <c r="H26" s="9"/>
      <c r="I26" s="5"/>
    </row>
    <row r="27" spans="1:9" ht="15">
      <c r="A27" s="40" t="s">
        <v>46</v>
      </c>
      <c r="B27" s="6"/>
      <c r="C27" s="6">
        <f>20337.92+6786.39</f>
        <v>27124.309999999998</v>
      </c>
      <c r="D27" s="6"/>
      <c r="E27" s="6"/>
      <c r="F27" s="6"/>
      <c r="G27" s="33"/>
      <c r="H27" s="9"/>
      <c r="I27" s="5"/>
    </row>
    <row r="28" spans="1:9" ht="15">
      <c r="A28" s="40" t="s">
        <v>78</v>
      </c>
      <c r="B28" s="6"/>
      <c r="C28" s="6">
        <v>102000</v>
      </c>
      <c r="D28" s="6"/>
      <c r="E28" s="6"/>
      <c r="F28" s="6"/>
      <c r="G28" s="33"/>
      <c r="H28" s="9"/>
      <c r="I28" s="5"/>
    </row>
    <row r="29" spans="1:9" ht="15">
      <c r="A29" s="40" t="s">
        <v>79</v>
      </c>
      <c r="B29" s="6"/>
      <c r="C29" s="6">
        <v>485000</v>
      </c>
      <c r="D29" s="6"/>
      <c r="E29" s="6"/>
      <c r="F29" s="6"/>
      <c r="G29" s="33"/>
      <c r="H29" s="9"/>
      <c r="I29" s="5"/>
    </row>
    <row r="30" spans="1:9" ht="15">
      <c r="A30" s="40" t="s">
        <v>80</v>
      </c>
      <c r="B30" s="6"/>
      <c r="C30" s="8">
        <f>21952+9900+8997+236800</f>
        <v>277649</v>
      </c>
      <c r="D30" s="6"/>
      <c r="E30" s="6"/>
      <c r="F30" s="6"/>
      <c r="G30" s="33"/>
      <c r="H30" s="9"/>
      <c r="I30" s="5"/>
    </row>
    <row r="31" spans="1:9" ht="15">
      <c r="A31" s="40" t="s">
        <v>81</v>
      </c>
      <c r="B31" s="6"/>
      <c r="C31" s="8">
        <f>8097.56+4059.98+4065.58+4048.78+4048.78+4066.12+24000+4183.18+4188.78</f>
        <v>60758.76</v>
      </c>
      <c r="D31" s="6"/>
      <c r="E31" s="6"/>
      <c r="F31" s="6"/>
      <c r="G31" s="33"/>
      <c r="H31" s="9"/>
      <c r="I31" s="5"/>
    </row>
    <row r="32" spans="1:9" ht="15" customHeight="1" hidden="1">
      <c r="A32" s="41" t="s">
        <v>30</v>
      </c>
      <c r="B32" s="6"/>
      <c r="C32" s="8"/>
      <c r="D32" s="6"/>
      <c r="E32" s="6"/>
      <c r="F32" s="6"/>
      <c r="G32" s="33"/>
      <c r="H32" s="9"/>
      <c r="I32" s="5"/>
    </row>
    <row r="33" spans="1:9" ht="15" customHeight="1">
      <c r="A33" s="40" t="s">
        <v>63</v>
      </c>
      <c r="B33" s="6"/>
      <c r="C33" s="8">
        <f>4370.3+41163.44+161142</f>
        <v>206675.74</v>
      </c>
      <c r="D33" s="6"/>
      <c r="E33" s="6"/>
      <c r="F33" s="6"/>
      <c r="G33" s="33"/>
      <c r="H33" s="9"/>
      <c r="I33" s="5"/>
    </row>
    <row r="34" spans="1:9" ht="15">
      <c r="A34" s="42" t="s">
        <v>31</v>
      </c>
      <c r="B34" s="6"/>
      <c r="C34" s="8"/>
      <c r="D34" s="6"/>
      <c r="E34" s="6"/>
      <c r="F34" s="6"/>
      <c r="G34" s="33"/>
      <c r="H34" s="9"/>
      <c r="I34" s="5"/>
    </row>
    <row r="35" spans="1:9" ht="15">
      <c r="A35" s="40" t="s">
        <v>76</v>
      </c>
      <c r="B35" s="6"/>
      <c r="C35" s="8">
        <v>103836.68</v>
      </c>
      <c r="D35" s="6"/>
      <c r="E35" s="6"/>
      <c r="F35" s="6"/>
      <c r="G35" s="33"/>
      <c r="H35" s="9"/>
      <c r="I35" s="5"/>
    </row>
    <row r="36" spans="1:9" ht="15">
      <c r="A36" s="40" t="s">
        <v>32</v>
      </c>
      <c r="B36" s="6"/>
      <c r="C36" s="6"/>
      <c r="D36" s="6"/>
      <c r="E36" s="6"/>
      <c r="F36" s="6"/>
      <c r="G36" s="33"/>
      <c r="H36" s="9"/>
      <c r="I36" s="5"/>
    </row>
    <row r="37" spans="1:9" ht="15">
      <c r="A37" s="40" t="s">
        <v>64</v>
      </c>
      <c r="B37" s="6"/>
      <c r="C37" s="6">
        <v>2636849</v>
      </c>
      <c r="D37" s="6"/>
      <c r="E37" s="6"/>
      <c r="F37" s="6"/>
      <c r="G37" s="33"/>
      <c r="H37" s="9"/>
      <c r="I37" s="5"/>
    </row>
    <row r="38" spans="1:9" ht="15">
      <c r="A38" s="128" t="s">
        <v>82</v>
      </c>
      <c r="B38" s="130"/>
      <c r="C38" s="130">
        <v>5870000</v>
      </c>
      <c r="D38" s="130"/>
      <c r="E38" s="130"/>
      <c r="F38" s="130"/>
      <c r="G38" s="132"/>
      <c r="H38" s="9"/>
      <c r="I38" s="5"/>
    </row>
    <row r="39" spans="1:9" ht="15">
      <c r="A39" s="129"/>
      <c r="B39" s="131"/>
      <c r="C39" s="131"/>
      <c r="D39" s="131"/>
      <c r="E39" s="131"/>
      <c r="F39" s="131"/>
      <c r="G39" s="133"/>
      <c r="H39" s="9"/>
      <c r="I39" s="5"/>
    </row>
    <row r="40" spans="1:9" ht="15">
      <c r="A40" s="40" t="s">
        <v>83</v>
      </c>
      <c r="B40" s="68"/>
      <c r="C40" s="68">
        <v>4780000</v>
      </c>
      <c r="D40" s="68"/>
      <c r="E40" s="68"/>
      <c r="F40" s="68"/>
      <c r="G40" s="69"/>
      <c r="H40" s="9"/>
      <c r="I40" s="5"/>
    </row>
    <row r="41" spans="1:9" ht="15">
      <c r="A41" s="40" t="s">
        <v>84</v>
      </c>
      <c r="B41" s="68"/>
      <c r="C41" s="68">
        <v>888000</v>
      </c>
      <c r="D41" s="68"/>
      <c r="E41" s="68"/>
      <c r="F41" s="68"/>
      <c r="G41" s="69"/>
      <c r="H41" s="9"/>
      <c r="I41" s="5"/>
    </row>
    <row r="42" spans="1:9" ht="15">
      <c r="A42" s="40" t="s">
        <v>33</v>
      </c>
      <c r="B42" s="6"/>
      <c r="C42" s="6"/>
      <c r="D42" s="6"/>
      <c r="E42" s="6"/>
      <c r="F42" s="6"/>
      <c r="G42" s="33"/>
      <c r="H42" s="9"/>
      <c r="I42" s="5"/>
    </row>
    <row r="43" spans="1:9" ht="15">
      <c r="A43" s="32" t="s">
        <v>34</v>
      </c>
      <c r="B43" s="6"/>
      <c r="C43" s="6"/>
      <c r="D43" s="6"/>
      <c r="E43" s="6"/>
      <c r="F43" s="6"/>
      <c r="G43" s="33"/>
      <c r="H43" s="9"/>
      <c r="I43" s="5"/>
    </row>
    <row r="44" spans="1:9" ht="15">
      <c r="A44" s="39" t="s">
        <v>35</v>
      </c>
      <c r="B44" s="18">
        <f>+SUM(B22:B43)</f>
        <v>0</v>
      </c>
      <c r="C44" s="18">
        <f>+SUM(C22:C43)</f>
        <v>15452253.49</v>
      </c>
      <c r="D44" s="6"/>
      <c r="E44" s="6"/>
      <c r="F44" s="6"/>
      <c r="G44" s="43">
        <f>SUM(B44:F44)</f>
        <v>15452253.49</v>
      </c>
      <c r="H44" s="9"/>
      <c r="I44" s="5"/>
    </row>
    <row r="45" spans="1:9" ht="15.75" thickBot="1">
      <c r="A45" s="44" t="s">
        <v>36</v>
      </c>
      <c r="B45" s="46">
        <f>B20-B44</f>
        <v>281750335.3</v>
      </c>
      <c r="C45" s="46">
        <f>+C20-C44</f>
        <v>125715827.74000002</v>
      </c>
      <c r="D45" s="47"/>
      <c r="E45" s="47"/>
      <c r="F45" s="47"/>
      <c r="G45" s="48">
        <f>G20-G44</f>
        <v>407466163.04</v>
      </c>
      <c r="H45" s="9"/>
      <c r="I45" s="5"/>
    </row>
    <row r="46" spans="1:9" ht="15">
      <c r="A46" s="20"/>
      <c r="B46" s="21"/>
      <c r="C46" s="21"/>
      <c r="D46" s="7"/>
      <c r="E46" s="7"/>
      <c r="F46" s="7"/>
      <c r="G46" s="21"/>
      <c r="H46" s="7"/>
      <c r="I46" s="22"/>
    </row>
    <row r="47" spans="1:9" ht="15">
      <c r="A47" s="23" t="s">
        <v>69</v>
      </c>
      <c r="B47" s="21"/>
      <c r="C47" s="21"/>
      <c r="D47" s="7"/>
      <c r="E47" s="7"/>
      <c r="F47" s="7"/>
      <c r="G47" s="21"/>
      <c r="H47" s="7"/>
      <c r="I47" s="22"/>
    </row>
    <row r="48" spans="3:7" ht="15">
      <c r="C48" s="24" t="s">
        <v>37</v>
      </c>
      <c r="D48" s="24"/>
      <c r="E48" s="24"/>
      <c r="F48" s="24"/>
      <c r="G48" s="24"/>
    </row>
    <row r="49" spans="3:11" ht="15">
      <c r="C49" s="24" t="s">
        <v>38</v>
      </c>
      <c r="D49" s="24"/>
      <c r="E49" s="24"/>
      <c r="F49" s="24"/>
      <c r="G49" s="24"/>
      <c r="K49" s="4"/>
    </row>
    <row r="50" spans="11:12" ht="14.25" customHeight="1">
      <c r="K50" s="19"/>
      <c r="L50" s="56"/>
    </row>
    <row r="51" spans="11:12" ht="14.25" customHeight="1">
      <c r="K51" s="19"/>
      <c r="L51" s="56"/>
    </row>
    <row r="52" ht="14.25" customHeight="1"/>
    <row r="53" spans="2:11" ht="15" customHeight="1">
      <c r="B53" s="22"/>
      <c r="C53" s="22"/>
      <c r="F53" s="126" t="str">
        <f>+K53</f>
        <v>CHARLITO B. PADUL</v>
      </c>
      <c r="G53" s="125"/>
      <c r="H53" s="26"/>
      <c r="I53" s="26"/>
      <c r="J53" s="26"/>
      <c r="K53" s="4" t="s">
        <v>70</v>
      </c>
    </row>
    <row r="54" spans="2:11" ht="15" customHeight="1">
      <c r="B54" s="116"/>
      <c r="C54" s="116"/>
      <c r="F54" s="127" t="str">
        <f>+K54</f>
        <v>Asisstant City Budget Officer</v>
      </c>
      <c r="G54" s="117"/>
      <c r="H54" s="27"/>
      <c r="I54" s="27"/>
      <c r="J54" s="27"/>
      <c r="K54" s="19" t="s">
        <v>71</v>
      </c>
    </row>
    <row r="55" spans="2:11" ht="15" customHeight="1">
      <c r="B55" s="116"/>
      <c r="C55" s="116"/>
      <c r="F55" s="117" t="s">
        <v>43</v>
      </c>
      <c r="G55" s="117"/>
      <c r="H55" s="27"/>
      <c r="I55" s="27"/>
      <c r="J55" s="27"/>
      <c r="K55" s="4"/>
    </row>
    <row r="56" spans="1:14" s="19" customFormat="1" ht="15">
      <c r="A56"/>
      <c r="B56"/>
      <c r="C56"/>
      <c r="D56"/>
      <c r="E56"/>
      <c r="F56"/>
      <c r="G56"/>
      <c r="H56"/>
      <c r="I56"/>
      <c r="J56"/>
      <c r="M56"/>
      <c r="N56"/>
    </row>
    <row r="58" spans="1:14" s="19" customFormat="1" ht="15">
      <c r="A58"/>
      <c r="B58"/>
      <c r="C58" s="19">
        <v>14148942.530000001</v>
      </c>
      <c r="D58"/>
      <c r="E58"/>
      <c r="F58"/>
      <c r="G58"/>
      <c r="H58"/>
      <c r="I58"/>
      <c r="J58"/>
      <c r="K58"/>
      <c r="M58"/>
      <c r="N58"/>
    </row>
    <row r="59" spans="1:14" s="19" customFormat="1" ht="15">
      <c r="A59"/>
      <c r="B59"/>
      <c r="C59" s="4">
        <f>+C44-C58</f>
        <v>1303310.959999999</v>
      </c>
      <c r="D59"/>
      <c r="E59"/>
      <c r="F59"/>
      <c r="G59"/>
      <c r="H59"/>
      <c r="I59"/>
      <c r="J59"/>
      <c r="K59"/>
      <c r="M59"/>
      <c r="N59"/>
    </row>
  </sheetData>
  <sheetProtection/>
  <mergeCells count="26"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  <mergeCell ref="A38:A39"/>
    <mergeCell ref="B38:B39"/>
    <mergeCell ref="C38:C39"/>
    <mergeCell ref="D38:D39"/>
    <mergeCell ref="E38:E39"/>
    <mergeCell ref="F38:F39"/>
    <mergeCell ref="F53:G53"/>
    <mergeCell ref="B54:C54"/>
    <mergeCell ref="F54:G54"/>
    <mergeCell ref="B55:C55"/>
    <mergeCell ref="F55:G55"/>
    <mergeCell ref="K13:K15"/>
    <mergeCell ref="B14:B17"/>
    <mergeCell ref="C14:C17"/>
    <mergeCell ref="G14:G17"/>
    <mergeCell ref="G38:G39"/>
  </mergeCells>
  <printOptions horizontalCentered="1"/>
  <pageMargins left="0.2" right="0" top="0.4" bottom="0.31" header="0.15" footer="0.37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B1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spans="1:9" ht="15">
      <c r="A3" s="105" t="s">
        <v>2</v>
      </c>
      <c r="B3" s="105"/>
      <c r="C3" s="105"/>
      <c r="D3" s="105"/>
      <c r="E3" s="105"/>
      <c r="F3" s="105"/>
      <c r="G3" s="105"/>
      <c r="H3" s="105"/>
      <c r="I3" s="105"/>
    </row>
    <row r="4" spans="1:9" ht="15">
      <c r="A4" s="105" t="s">
        <v>86</v>
      </c>
      <c r="B4" s="105"/>
      <c r="C4" s="105"/>
      <c r="D4" s="105"/>
      <c r="E4" s="105"/>
      <c r="F4" s="105"/>
      <c r="G4" s="105"/>
      <c r="H4" s="105"/>
      <c r="I4" s="105"/>
    </row>
    <row r="5" spans="1:9" ht="15">
      <c r="A5" s="105" t="s">
        <v>3</v>
      </c>
      <c r="B5" s="105"/>
      <c r="C5" s="105"/>
      <c r="D5" s="105"/>
      <c r="E5" s="105"/>
      <c r="F5" s="105"/>
      <c r="G5" s="105"/>
      <c r="H5" s="105"/>
      <c r="I5" s="105"/>
    </row>
    <row r="7" ht="9" customHeight="1" thickBot="1"/>
    <row r="8" spans="1:9" ht="21" customHeight="1">
      <c r="A8" s="138" t="s">
        <v>4</v>
      </c>
      <c r="B8" s="141" t="s">
        <v>5</v>
      </c>
      <c r="C8" s="142"/>
      <c r="D8" s="138" t="s">
        <v>6</v>
      </c>
      <c r="E8" s="138" t="s">
        <v>11</v>
      </c>
      <c r="F8" s="138" t="s">
        <v>40</v>
      </c>
      <c r="G8" s="143" t="s">
        <v>12</v>
      </c>
      <c r="H8" s="114" t="s">
        <v>7</v>
      </c>
      <c r="I8" s="1" t="s">
        <v>8</v>
      </c>
    </row>
    <row r="9" spans="1:9" ht="31.5" customHeight="1">
      <c r="A9" s="139"/>
      <c r="B9" s="70" t="s">
        <v>9</v>
      </c>
      <c r="C9" s="71" t="s">
        <v>10</v>
      </c>
      <c r="D9" s="139"/>
      <c r="E9" s="139"/>
      <c r="F9" s="139"/>
      <c r="G9" s="144"/>
      <c r="H9" s="115"/>
      <c r="I9" s="72"/>
    </row>
    <row r="10" spans="1:11" ht="20.25" customHeight="1" thickBot="1">
      <c r="A10" s="140"/>
      <c r="B10" s="73">
        <v>0.3</v>
      </c>
      <c r="C10" s="74">
        <v>0.7</v>
      </c>
      <c r="D10" s="140"/>
      <c r="E10" s="140"/>
      <c r="F10" s="140"/>
      <c r="G10" s="145"/>
      <c r="H10" s="75" t="s">
        <v>13</v>
      </c>
      <c r="I10" s="76"/>
      <c r="K10" s="4"/>
    </row>
    <row r="11" spans="1:11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  <c r="K11" s="4"/>
    </row>
    <row r="12" spans="1:13" ht="15">
      <c r="A12" s="40" t="s">
        <v>68</v>
      </c>
      <c r="B12" s="8">
        <v>39198054.3</v>
      </c>
      <c r="C12" s="8">
        <v>91462126.7</v>
      </c>
      <c r="D12" s="8"/>
      <c r="E12" s="8"/>
      <c r="F12" s="8"/>
      <c r="G12" s="81">
        <f aca="true" t="shared" si="0" ref="G12:G17">SUM(B12:F12)</f>
        <v>130660181</v>
      </c>
      <c r="H12" s="82"/>
      <c r="I12" s="80"/>
      <c r="K12" s="7">
        <v>132010181</v>
      </c>
      <c r="L12" s="19">
        <f>+K12/0.05</f>
        <v>2640203620</v>
      </c>
      <c r="M12" s="19">
        <f>+K12*0.7</f>
        <v>92407126.69999999</v>
      </c>
    </row>
    <row r="13" spans="1:13" ht="15">
      <c r="A13" s="40" t="s">
        <v>16</v>
      </c>
      <c r="B13" s="8"/>
      <c r="C13" s="8">
        <f>11892664+37813290.53</f>
        <v>49705954.53</v>
      </c>
      <c r="D13" s="8"/>
      <c r="E13" s="8"/>
      <c r="F13" s="8"/>
      <c r="G13" s="81">
        <f t="shared" si="0"/>
        <v>49705954.53</v>
      </c>
      <c r="H13" s="82"/>
      <c r="I13" s="80"/>
      <c r="K13" s="118"/>
      <c r="M13" s="19">
        <f>+K12*0.3</f>
        <v>39603054.3</v>
      </c>
    </row>
    <row r="14" spans="1:11" ht="15">
      <c r="A14" s="41" t="s">
        <v>17</v>
      </c>
      <c r="B14" s="119">
        <f>220000000+22552281</f>
        <v>242552281</v>
      </c>
      <c r="C14" s="119"/>
      <c r="D14" s="10"/>
      <c r="E14" s="83"/>
      <c r="F14" s="83"/>
      <c r="G14" s="122">
        <f t="shared" si="0"/>
        <v>242552281</v>
      </c>
      <c r="H14" s="82"/>
      <c r="I14" s="80"/>
      <c r="K14" s="118"/>
    </row>
    <row r="15" spans="1:11" ht="15">
      <c r="A15" s="41" t="s">
        <v>18</v>
      </c>
      <c r="B15" s="120"/>
      <c r="C15" s="120"/>
      <c r="D15" s="83"/>
      <c r="E15" s="83"/>
      <c r="F15" s="83"/>
      <c r="G15" s="123">
        <f t="shared" si="0"/>
        <v>0</v>
      </c>
      <c r="H15" s="82"/>
      <c r="I15" s="80"/>
      <c r="K15" s="118"/>
    </row>
    <row r="16" spans="1:11" ht="15">
      <c r="A16" s="41" t="s">
        <v>19</v>
      </c>
      <c r="B16" s="120"/>
      <c r="C16" s="120"/>
      <c r="D16" s="83"/>
      <c r="E16" s="83"/>
      <c r="F16" s="83"/>
      <c r="G16" s="123">
        <f t="shared" si="0"/>
        <v>0</v>
      </c>
      <c r="H16" s="82"/>
      <c r="I16" s="80"/>
      <c r="K16" s="67"/>
    </row>
    <row r="17" spans="1:14" ht="15">
      <c r="A17" s="42" t="s">
        <v>20</v>
      </c>
      <c r="B17" s="121"/>
      <c r="C17" s="121"/>
      <c r="D17" s="84"/>
      <c r="E17" s="84"/>
      <c r="F17" s="84"/>
      <c r="G17" s="124">
        <f t="shared" si="0"/>
        <v>0</v>
      </c>
      <c r="H17" s="82"/>
      <c r="I17" s="80"/>
      <c r="K17" s="67">
        <v>130660181</v>
      </c>
      <c r="L17" s="19">
        <f>+K17/0.05</f>
        <v>2613203620</v>
      </c>
      <c r="M17" s="19">
        <f>+K17*0.7</f>
        <v>91462126.69999999</v>
      </c>
      <c r="N17" t="s">
        <v>50</v>
      </c>
    </row>
    <row r="18" spans="1:14" ht="15">
      <c r="A18" s="42" t="s">
        <v>21</v>
      </c>
      <c r="B18" s="84"/>
      <c r="C18" s="84"/>
      <c r="D18" s="84"/>
      <c r="E18" s="84"/>
      <c r="F18" s="84"/>
      <c r="G18" s="85"/>
      <c r="H18" s="82"/>
      <c r="I18" s="80"/>
      <c r="K18" s="4">
        <f>+K12-K17</f>
        <v>1350000</v>
      </c>
      <c r="L18" s="19">
        <f>+L12-L17</f>
        <v>27000000</v>
      </c>
      <c r="M18" s="19">
        <f>+K17*0.3</f>
        <v>39198054.3</v>
      </c>
      <c r="N18" t="s">
        <v>50</v>
      </c>
    </row>
    <row r="19" spans="1:12" s="16" customFormat="1" ht="15" hidden="1">
      <c r="A19" s="40" t="s">
        <v>22</v>
      </c>
      <c r="B19" s="8"/>
      <c r="C19" s="8"/>
      <c r="D19" s="8"/>
      <c r="E19" s="8"/>
      <c r="F19" s="8"/>
      <c r="G19" s="81"/>
      <c r="H19" s="82"/>
      <c r="I19" s="80"/>
      <c r="K19" s="17"/>
      <c r="L19" s="17"/>
    </row>
    <row r="20" spans="1:12" ht="15">
      <c r="A20" s="39" t="s">
        <v>23</v>
      </c>
      <c r="B20" s="86">
        <f>+SUM(B12:B18)</f>
        <v>281750335.3</v>
      </c>
      <c r="C20" s="86">
        <f>+SUM(C12:C18)</f>
        <v>141168081.23000002</v>
      </c>
      <c r="D20" s="8"/>
      <c r="E20" s="8"/>
      <c r="F20" s="8"/>
      <c r="G20" s="81">
        <f>SUM(B20:F20)</f>
        <v>422918416.53000003</v>
      </c>
      <c r="H20" s="82"/>
      <c r="I20" s="80"/>
      <c r="K20" s="19"/>
      <c r="L20" t="s">
        <v>49</v>
      </c>
    </row>
    <row r="21" spans="1:9" ht="15">
      <c r="A21" s="39" t="s">
        <v>24</v>
      </c>
      <c r="B21" s="8"/>
      <c r="C21" s="8"/>
      <c r="D21" s="8"/>
      <c r="E21" s="8"/>
      <c r="F21" s="8"/>
      <c r="G21" s="81"/>
      <c r="H21" s="82"/>
      <c r="I21" s="80"/>
    </row>
    <row r="22" spans="1:11" ht="15">
      <c r="A22" s="40" t="s">
        <v>25</v>
      </c>
      <c r="B22" s="8"/>
      <c r="C22" s="8"/>
      <c r="D22" s="8"/>
      <c r="E22" s="8"/>
      <c r="F22" s="8"/>
      <c r="G22" s="81"/>
      <c r="H22" s="82"/>
      <c r="I22" s="80"/>
      <c r="K22" s="19"/>
    </row>
    <row r="23" spans="1:9" ht="15">
      <c r="A23" s="40" t="s">
        <v>26</v>
      </c>
      <c r="B23" s="8"/>
      <c r="C23" s="8">
        <v>2995824</v>
      </c>
      <c r="D23" s="8"/>
      <c r="E23" s="8"/>
      <c r="F23" s="8"/>
      <c r="G23" s="81"/>
      <c r="H23" s="82"/>
      <c r="I23" s="80"/>
    </row>
    <row r="24" spans="1:9" ht="15">
      <c r="A24" s="40" t="s">
        <v>27</v>
      </c>
      <c r="B24" s="8"/>
      <c r="C24" s="8"/>
      <c r="D24" s="8"/>
      <c r="E24" s="8"/>
      <c r="F24" s="8"/>
      <c r="G24" s="81"/>
      <c r="H24" s="82"/>
      <c r="I24" s="80"/>
    </row>
    <row r="25" spans="1:9" ht="15" hidden="1">
      <c r="A25" s="40" t="s">
        <v>28</v>
      </c>
      <c r="B25" s="8"/>
      <c r="C25" s="8"/>
      <c r="D25" s="8"/>
      <c r="E25" s="8"/>
      <c r="F25" s="8"/>
      <c r="G25" s="81"/>
      <c r="H25" s="82"/>
      <c r="I25" s="80"/>
    </row>
    <row r="26" spans="1:9" ht="15">
      <c r="A26" s="40" t="s">
        <v>45</v>
      </c>
      <c r="B26" s="8"/>
      <c r="C26" s="8">
        <v>14360</v>
      </c>
      <c r="D26" s="8"/>
      <c r="E26" s="8"/>
      <c r="F26" s="8"/>
      <c r="G26" s="81"/>
      <c r="H26" s="82"/>
      <c r="I26" s="80"/>
    </row>
    <row r="27" spans="1:9" ht="15">
      <c r="A27" s="40" t="s">
        <v>46</v>
      </c>
      <c r="B27" s="8"/>
      <c r="C27" s="8">
        <f>20337.92+6786.39</f>
        <v>27124.309999999998</v>
      </c>
      <c r="D27" s="8"/>
      <c r="E27" s="8"/>
      <c r="F27" s="8"/>
      <c r="G27" s="81"/>
      <c r="H27" s="82"/>
      <c r="I27" s="80"/>
    </row>
    <row r="28" spans="1:9" ht="15">
      <c r="A28" s="40" t="s">
        <v>78</v>
      </c>
      <c r="B28" s="8"/>
      <c r="C28" s="8">
        <v>102000</v>
      </c>
      <c r="D28" s="8"/>
      <c r="E28" s="8"/>
      <c r="F28" s="8"/>
      <c r="G28" s="81"/>
      <c r="H28" s="82"/>
      <c r="I28" s="80"/>
    </row>
    <row r="29" spans="1:9" ht="15">
      <c r="A29" s="40" t="s">
        <v>79</v>
      </c>
      <c r="B29" s="8"/>
      <c r="C29" s="8">
        <f>485000+81600</f>
        <v>566600</v>
      </c>
      <c r="D29" s="8"/>
      <c r="E29" s="8"/>
      <c r="F29" s="8"/>
      <c r="G29" s="81"/>
      <c r="H29" s="82"/>
      <c r="I29" s="80"/>
    </row>
    <row r="30" spans="1:9" ht="15">
      <c r="A30" s="40" t="s">
        <v>80</v>
      </c>
      <c r="B30" s="8"/>
      <c r="C30" s="8">
        <f>21952+9900+8997+236800</f>
        <v>277649</v>
      </c>
      <c r="D30" s="8"/>
      <c r="E30" s="8"/>
      <c r="F30" s="8"/>
      <c r="G30" s="81"/>
      <c r="H30" s="82"/>
      <c r="I30" s="80"/>
    </row>
    <row r="31" spans="1:9" ht="15">
      <c r="A31" s="40" t="s">
        <v>81</v>
      </c>
      <c r="B31" s="8"/>
      <c r="C31" s="8">
        <f>8097.56+4059.98+4065.58+4048.78+4048.78+4066.12+24000+4183.18+4188.78</f>
        <v>60758.76</v>
      </c>
      <c r="D31" s="8"/>
      <c r="E31" s="8"/>
      <c r="F31" s="8"/>
      <c r="G31" s="81"/>
      <c r="H31" s="82"/>
      <c r="I31" s="80"/>
    </row>
    <row r="32" spans="1:9" ht="15" customHeight="1" hidden="1">
      <c r="A32" s="41" t="s">
        <v>30</v>
      </c>
      <c r="B32" s="8"/>
      <c r="C32" s="8"/>
      <c r="D32" s="8"/>
      <c r="E32" s="8"/>
      <c r="F32" s="8"/>
      <c r="G32" s="81"/>
      <c r="H32" s="82"/>
      <c r="I32" s="80"/>
    </row>
    <row r="33" spans="1:9" ht="15" customHeight="1">
      <c r="A33" s="40" t="s">
        <v>63</v>
      </c>
      <c r="B33" s="8"/>
      <c r="C33" s="8">
        <f>4370.3+41163.44+161142</f>
        <v>206675.74</v>
      </c>
      <c r="D33" s="8"/>
      <c r="E33" s="8"/>
      <c r="F33" s="8"/>
      <c r="G33" s="81"/>
      <c r="H33" s="82"/>
      <c r="I33" s="80"/>
    </row>
    <row r="34" spans="1:9" ht="15">
      <c r="A34" s="42" t="s">
        <v>31</v>
      </c>
      <c r="B34" s="8"/>
      <c r="C34" s="8"/>
      <c r="D34" s="8"/>
      <c r="E34" s="8"/>
      <c r="F34" s="8"/>
      <c r="G34" s="81"/>
      <c r="H34" s="82"/>
      <c r="I34" s="80"/>
    </row>
    <row r="35" spans="1:9" ht="15">
      <c r="A35" s="40" t="s">
        <v>76</v>
      </c>
      <c r="B35" s="8"/>
      <c r="C35" s="8">
        <v>103836.68</v>
      </c>
      <c r="D35" s="8"/>
      <c r="E35" s="8"/>
      <c r="F35" s="8"/>
      <c r="G35" s="81"/>
      <c r="H35" s="82"/>
      <c r="I35" s="80"/>
    </row>
    <row r="36" spans="1:9" ht="15">
      <c r="A36" s="40" t="s">
        <v>32</v>
      </c>
      <c r="B36" s="8"/>
      <c r="C36" s="8"/>
      <c r="D36" s="8"/>
      <c r="E36" s="8"/>
      <c r="F36" s="8"/>
      <c r="G36" s="81"/>
      <c r="H36" s="82"/>
      <c r="I36" s="80"/>
    </row>
    <row r="37" spans="1:9" ht="15">
      <c r="A37" s="40" t="s">
        <v>64</v>
      </c>
      <c r="B37" s="8"/>
      <c r="C37" s="8">
        <v>2636849</v>
      </c>
      <c r="D37" s="8"/>
      <c r="E37" s="8"/>
      <c r="F37" s="8"/>
      <c r="G37" s="81"/>
      <c r="H37" s="82"/>
      <c r="I37" s="80"/>
    </row>
    <row r="38" spans="1:9" ht="15">
      <c r="A38" s="128" t="s">
        <v>82</v>
      </c>
      <c r="B38" s="136"/>
      <c r="C38" s="136">
        <v>5870000</v>
      </c>
      <c r="D38" s="136"/>
      <c r="E38" s="136"/>
      <c r="F38" s="136"/>
      <c r="G38" s="134"/>
      <c r="H38" s="82"/>
      <c r="I38" s="80"/>
    </row>
    <row r="39" spans="1:9" ht="15">
      <c r="A39" s="129"/>
      <c r="B39" s="137"/>
      <c r="C39" s="137"/>
      <c r="D39" s="137"/>
      <c r="E39" s="137"/>
      <c r="F39" s="137"/>
      <c r="G39" s="135"/>
      <c r="H39" s="82"/>
      <c r="I39" s="80"/>
    </row>
    <row r="40" spans="1:9" ht="15">
      <c r="A40" s="40" t="s">
        <v>83</v>
      </c>
      <c r="B40" s="87"/>
      <c r="C40" s="87">
        <v>4780000</v>
      </c>
      <c r="D40" s="87"/>
      <c r="E40" s="87"/>
      <c r="F40" s="87"/>
      <c r="G40" s="88"/>
      <c r="H40" s="82"/>
      <c r="I40" s="80"/>
    </row>
    <row r="41" spans="1:9" ht="15">
      <c r="A41" s="40" t="s">
        <v>84</v>
      </c>
      <c r="B41" s="87"/>
      <c r="C41" s="87">
        <v>888000</v>
      </c>
      <c r="D41" s="87"/>
      <c r="E41" s="87"/>
      <c r="F41" s="87"/>
      <c r="G41" s="88"/>
      <c r="H41" s="82"/>
      <c r="I41" s="80"/>
    </row>
    <row r="42" spans="1:9" ht="15">
      <c r="A42" s="40" t="s">
        <v>87</v>
      </c>
      <c r="B42" s="87"/>
      <c r="C42" s="87">
        <v>5000000</v>
      </c>
      <c r="D42" s="87"/>
      <c r="E42" s="87"/>
      <c r="F42" s="87"/>
      <c r="G42" s="88"/>
      <c r="H42" s="82"/>
      <c r="I42" s="80"/>
    </row>
    <row r="43" spans="1:9" ht="15">
      <c r="A43" s="40" t="s">
        <v>33</v>
      </c>
      <c r="B43" s="8"/>
      <c r="C43" s="8"/>
      <c r="D43" s="8"/>
      <c r="E43" s="8"/>
      <c r="F43" s="8"/>
      <c r="G43" s="81"/>
      <c r="H43" s="82"/>
      <c r="I43" s="80"/>
    </row>
    <row r="44" spans="1:9" ht="15">
      <c r="A44" s="40" t="s">
        <v>34</v>
      </c>
      <c r="B44" s="8"/>
      <c r="C44" s="8"/>
      <c r="D44" s="8"/>
      <c r="E44" s="8"/>
      <c r="F44" s="8"/>
      <c r="G44" s="81"/>
      <c r="H44" s="82"/>
      <c r="I44" s="80"/>
    </row>
    <row r="45" spans="1:9" ht="15">
      <c r="A45" s="39" t="s">
        <v>35</v>
      </c>
      <c r="B45" s="86">
        <f>+SUM(B22:B44)</f>
        <v>0</v>
      </c>
      <c r="C45" s="86">
        <f>+SUM(C22:C44)</f>
        <v>23529677.49</v>
      </c>
      <c r="D45" s="8"/>
      <c r="E45" s="8"/>
      <c r="F45" s="8"/>
      <c r="G45" s="89">
        <f>SUM(B45:F45)</f>
        <v>23529677.49</v>
      </c>
      <c r="H45" s="82"/>
      <c r="I45" s="80"/>
    </row>
    <row r="46" spans="1:9" ht="15.75" thickBot="1">
      <c r="A46" s="44" t="s">
        <v>36</v>
      </c>
      <c r="B46" s="90">
        <f>B20-B45</f>
        <v>281750335.3</v>
      </c>
      <c r="C46" s="90">
        <f>+C20-C45</f>
        <v>117638403.74000002</v>
      </c>
      <c r="D46" s="91"/>
      <c r="E46" s="91"/>
      <c r="F46" s="91"/>
      <c r="G46" s="92">
        <f>G20-G45</f>
        <v>399388739.04</v>
      </c>
      <c r="H46" s="82"/>
      <c r="I46" s="80"/>
    </row>
    <row r="47" spans="1:9" ht="15">
      <c r="A47" s="20"/>
      <c r="B47" s="21"/>
      <c r="C47" s="21"/>
      <c r="D47" s="7"/>
      <c r="E47" s="7"/>
      <c r="F47" s="7"/>
      <c r="G47" s="21"/>
      <c r="H47" s="7"/>
      <c r="I47" s="22"/>
    </row>
    <row r="48" spans="1:9" ht="15">
      <c r="A48" s="23" t="s">
        <v>69</v>
      </c>
      <c r="B48" s="21"/>
      <c r="C48" s="21"/>
      <c r="D48" s="7"/>
      <c r="E48" s="7"/>
      <c r="F48" s="7"/>
      <c r="G48" s="21"/>
      <c r="H48" s="7"/>
      <c r="I48" s="22"/>
    </row>
    <row r="49" spans="3:7" ht="15">
      <c r="C49" s="24" t="s">
        <v>37</v>
      </c>
      <c r="D49" s="24"/>
      <c r="E49" s="24"/>
      <c r="F49" s="24"/>
      <c r="G49" s="24"/>
    </row>
    <row r="50" spans="3:11" ht="15">
      <c r="C50" s="24" t="s">
        <v>38</v>
      </c>
      <c r="D50" s="24"/>
      <c r="E50" s="24"/>
      <c r="F50" s="24"/>
      <c r="G50" s="24"/>
      <c r="K50" s="4"/>
    </row>
    <row r="51" spans="11:12" ht="14.25" customHeight="1">
      <c r="K51" s="19"/>
      <c r="L51" s="56"/>
    </row>
    <row r="52" spans="11:12" ht="14.25" customHeight="1">
      <c r="K52" s="19"/>
      <c r="L52" s="56"/>
    </row>
    <row r="53" ht="14.25" customHeight="1"/>
    <row r="54" spans="2:11" ht="15" customHeight="1">
      <c r="B54" s="22"/>
      <c r="C54" s="22"/>
      <c r="F54" s="126" t="s">
        <v>70</v>
      </c>
      <c r="G54" s="125"/>
      <c r="H54" s="26"/>
      <c r="I54" s="26"/>
      <c r="J54" s="26"/>
      <c r="K54" s="4"/>
    </row>
    <row r="55" spans="2:11" ht="15" customHeight="1">
      <c r="B55" s="116"/>
      <c r="C55" s="116"/>
      <c r="F55" s="127" t="s">
        <v>71</v>
      </c>
      <c r="G55" s="117"/>
      <c r="H55" s="27"/>
      <c r="I55" s="27"/>
      <c r="J55" s="27"/>
      <c r="K55" s="19"/>
    </row>
    <row r="56" spans="2:11" ht="15" customHeight="1">
      <c r="B56" s="116"/>
      <c r="C56" s="116"/>
      <c r="F56" s="117" t="s">
        <v>43</v>
      </c>
      <c r="G56" s="117"/>
      <c r="H56" s="27"/>
      <c r="I56" s="27"/>
      <c r="J56" s="27"/>
      <c r="K56" s="4"/>
    </row>
    <row r="57" spans="1:14" s="19" customFormat="1" ht="15">
      <c r="A57"/>
      <c r="B57"/>
      <c r="C57"/>
      <c r="D57"/>
      <c r="E57"/>
      <c r="F57"/>
      <c r="G57"/>
      <c r="H57"/>
      <c r="I57"/>
      <c r="J57"/>
      <c r="M57"/>
      <c r="N57"/>
    </row>
    <row r="59" spans="1:14" s="19" customFormat="1" ht="15">
      <c r="A59"/>
      <c r="B59"/>
      <c r="D59"/>
      <c r="E59"/>
      <c r="F59"/>
      <c r="G59"/>
      <c r="H59"/>
      <c r="I59"/>
      <c r="J59"/>
      <c r="K59"/>
      <c r="M59"/>
      <c r="N59"/>
    </row>
    <row r="60" spans="1:14" s="19" customFormat="1" ht="15">
      <c r="A60"/>
      <c r="B60"/>
      <c r="C60" s="4"/>
      <c r="D60"/>
      <c r="E60"/>
      <c r="F60"/>
      <c r="G60"/>
      <c r="H60"/>
      <c r="I60"/>
      <c r="J60"/>
      <c r="K60"/>
      <c r="M60"/>
      <c r="N60"/>
    </row>
  </sheetData>
  <sheetProtection/>
  <mergeCells count="26"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  <mergeCell ref="A38:A39"/>
    <mergeCell ref="B38:B39"/>
    <mergeCell ref="C38:C39"/>
    <mergeCell ref="D38:D39"/>
    <mergeCell ref="E38:E39"/>
    <mergeCell ref="F38:F39"/>
    <mergeCell ref="F54:G54"/>
    <mergeCell ref="B55:C55"/>
    <mergeCell ref="F55:G55"/>
    <mergeCell ref="B56:C56"/>
    <mergeCell ref="F56:G56"/>
    <mergeCell ref="K13:K15"/>
    <mergeCell ref="B14:B17"/>
    <mergeCell ref="C14:C17"/>
    <mergeCell ref="G14:G17"/>
    <mergeCell ref="G38:G39"/>
  </mergeCells>
  <printOptions horizontalCentered="1"/>
  <pageMargins left="0.2" right="0" top="0.4" bottom="0.31" header="0.15" footer="0.37"/>
  <pageSetup horizontalDpi="600" verticalDpi="6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90" zoomScaleNormal="90" zoomScalePageLayoutView="0" workbookViewId="0" topLeftCell="A20">
      <selection activeCell="B51" sqref="B51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6.421875" style="0" customWidth="1"/>
    <col min="8" max="8" width="17.57421875" style="0" hidden="1" customWidth="1"/>
    <col min="9" max="9" width="12.8515625" style="0" hidden="1" customWidth="1"/>
  </cols>
  <sheetData>
    <row r="1" ht="15">
      <c r="A1" t="s">
        <v>0</v>
      </c>
    </row>
    <row r="2" ht="15">
      <c r="A2" t="s">
        <v>1</v>
      </c>
    </row>
    <row r="3" spans="1:9" ht="15">
      <c r="A3" s="105" t="s">
        <v>2</v>
      </c>
      <c r="B3" s="105"/>
      <c r="C3" s="105"/>
      <c r="D3" s="105"/>
      <c r="E3" s="105"/>
      <c r="F3" s="105"/>
      <c r="G3" s="105"/>
      <c r="H3" s="105"/>
      <c r="I3" s="105"/>
    </row>
    <row r="4" spans="1:9" ht="15">
      <c r="A4" s="105" t="s">
        <v>88</v>
      </c>
      <c r="B4" s="105"/>
      <c r="C4" s="105"/>
      <c r="D4" s="105"/>
      <c r="E4" s="105"/>
      <c r="F4" s="105"/>
      <c r="G4" s="105"/>
      <c r="H4" s="105"/>
      <c r="I4" s="105"/>
    </row>
    <row r="5" spans="1:9" ht="15">
      <c r="A5" s="105" t="s">
        <v>3</v>
      </c>
      <c r="B5" s="105"/>
      <c r="C5" s="105"/>
      <c r="D5" s="105"/>
      <c r="E5" s="105"/>
      <c r="F5" s="105"/>
      <c r="G5" s="105"/>
      <c r="H5" s="105"/>
      <c r="I5" s="105"/>
    </row>
    <row r="7" ht="9" customHeight="1" thickBot="1"/>
    <row r="8" spans="1:9" ht="21" customHeight="1">
      <c r="A8" s="138" t="s">
        <v>4</v>
      </c>
      <c r="B8" s="141" t="s">
        <v>5</v>
      </c>
      <c r="C8" s="142"/>
      <c r="D8" s="138" t="s">
        <v>6</v>
      </c>
      <c r="E8" s="138" t="s">
        <v>11</v>
      </c>
      <c r="F8" s="138" t="s">
        <v>40</v>
      </c>
      <c r="G8" s="143" t="s">
        <v>12</v>
      </c>
      <c r="H8" s="114" t="s">
        <v>7</v>
      </c>
      <c r="I8" s="1" t="s">
        <v>8</v>
      </c>
    </row>
    <row r="9" spans="1:9" ht="31.5" customHeight="1">
      <c r="A9" s="139"/>
      <c r="B9" s="70" t="s">
        <v>9</v>
      </c>
      <c r="C9" s="71" t="s">
        <v>10</v>
      </c>
      <c r="D9" s="139"/>
      <c r="E9" s="139"/>
      <c r="F9" s="139"/>
      <c r="G9" s="144"/>
      <c r="H9" s="115"/>
      <c r="I9" s="72"/>
    </row>
    <row r="10" spans="1:9" ht="20.25" customHeight="1" thickBot="1">
      <c r="A10" s="140"/>
      <c r="B10" s="73">
        <v>0.3</v>
      </c>
      <c r="C10" s="74">
        <v>0.7</v>
      </c>
      <c r="D10" s="140"/>
      <c r="E10" s="140"/>
      <c r="F10" s="140"/>
      <c r="G10" s="145"/>
      <c r="H10" s="75" t="s">
        <v>13</v>
      </c>
      <c r="I10" s="76"/>
    </row>
    <row r="11" spans="1:9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</row>
    <row r="12" spans="1:9" ht="15">
      <c r="A12" s="40" t="s">
        <v>68</v>
      </c>
      <c r="B12" s="8">
        <v>39198054</v>
      </c>
      <c r="C12" s="8">
        <v>112611022.03</v>
      </c>
      <c r="D12" s="8"/>
      <c r="E12" s="8"/>
      <c r="F12" s="8"/>
      <c r="G12" s="81">
        <v>151809076.03</v>
      </c>
      <c r="H12" s="82"/>
      <c r="I12" s="80"/>
    </row>
    <row r="13" spans="1:9" ht="15">
      <c r="A13" s="40" t="s">
        <v>16</v>
      </c>
      <c r="B13" s="8"/>
      <c r="C13" s="8">
        <v>59847712.49</v>
      </c>
      <c r="D13" s="8"/>
      <c r="E13" s="8"/>
      <c r="F13" s="8"/>
      <c r="G13" s="81">
        <v>59847712.49</v>
      </c>
      <c r="H13" s="82"/>
      <c r="I13" s="80"/>
    </row>
    <row r="14" spans="1:9" ht="15">
      <c r="A14" s="41" t="s">
        <v>17</v>
      </c>
      <c r="B14" s="119">
        <v>170784796.23</v>
      </c>
      <c r="C14" s="119"/>
      <c r="D14" s="10"/>
      <c r="E14" s="83"/>
      <c r="F14" s="83"/>
      <c r="G14" s="122">
        <v>170784796.23</v>
      </c>
      <c r="H14" s="82"/>
      <c r="I14" s="80"/>
    </row>
    <row r="15" spans="1:9" ht="15">
      <c r="A15" s="41" t="s">
        <v>18</v>
      </c>
      <c r="B15" s="120"/>
      <c r="C15" s="120"/>
      <c r="D15" s="83"/>
      <c r="E15" s="83"/>
      <c r="F15" s="83"/>
      <c r="G15" s="123">
        <v>0</v>
      </c>
      <c r="H15" s="82"/>
      <c r="I15" s="80"/>
    </row>
    <row r="16" spans="1:9" ht="15">
      <c r="A16" s="41" t="s">
        <v>19</v>
      </c>
      <c r="B16" s="120"/>
      <c r="C16" s="120"/>
      <c r="D16" s="83"/>
      <c r="E16" s="83"/>
      <c r="F16" s="83"/>
      <c r="G16" s="123">
        <v>0</v>
      </c>
      <c r="H16" s="82"/>
      <c r="I16" s="80"/>
    </row>
    <row r="17" spans="1:9" ht="15">
      <c r="A17" s="42" t="s">
        <v>20</v>
      </c>
      <c r="B17" s="121"/>
      <c r="C17" s="121"/>
      <c r="D17" s="84"/>
      <c r="E17" s="84"/>
      <c r="F17" s="84"/>
      <c r="G17" s="124">
        <v>0</v>
      </c>
      <c r="H17" s="82"/>
      <c r="I17" s="80"/>
    </row>
    <row r="18" spans="1:9" ht="15">
      <c r="A18" s="42" t="s">
        <v>21</v>
      </c>
      <c r="B18" s="84"/>
      <c r="C18" s="84"/>
      <c r="D18" s="84"/>
      <c r="E18" s="84"/>
      <c r="F18" s="84"/>
      <c r="G18" s="85"/>
      <c r="H18" s="82"/>
      <c r="I18" s="80"/>
    </row>
    <row r="19" spans="1:9" s="16" customFormat="1" ht="15" hidden="1">
      <c r="A19" s="40" t="s">
        <v>22</v>
      </c>
      <c r="B19" s="8"/>
      <c r="C19" s="8"/>
      <c r="D19" s="8"/>
      <c r="E19" s="8"/>
      <c r="F19" s="8"/>
      <c r="G19" s="81"/>
      <c r="H19" s="82"/>
      <c r="I19" s="80"/>
    </row>
    <row r="20" spans="1:9" ht="15">
      <c r="A20" s="39" t="s">
        <v>23</v>
      </c>
      <c r="B20" s="86">
        <v>209982850.23</v>
      </c>
      <c r="C20" s="86">
        <v>172458734.52</v>
      </c>
      <c r="D20" s="8"/>
      <c r="E20" s="8"/>
      <c r="F20" s="8"/>
      <c r="G20" s="81">
        <v>382441584.75</v>
      </c>
      <c r="H20" s="82"/>
      <c r="I20" s="80"/>
    </row>
    <row r="21" spans="1:9" ht="15">
      <c r="A21" s="39" t="s">
        <v>24</v>
      </c>
      <c r="B21" s="8"/>
      <c r="C21" s="8"/>
      <c r="D21" s="8"/>
      <c r="E21" s="8"/>
      <c r="F21" s="8"/>
      <c r="G21" s="81"/>
      <c r="H21" s="82"/>
      <c r="I21" s="80"/>
    </row>
    <row r="22" spans="1:9" ht="15">
      <c r="A22" s="40" t="s">
        <v>25</v>
      </c>
      <c r="B22" s="8"/>
      <c r="C22" s="8"/>
      <c r="D22" s="8"/>
      <c r="E22" s="8"/>
      <c r="F22" s="8"/>
      <c r="G22" s="81"/>
      <c r="H22" s="82"/>
      <c r="I22" s="80"/>
    </row>
    <row r="23" spans="1:9" ht="15">
      <c r="A23" s="40" t="s">
        <v>26</v>
      </c>
      <c r="B23" s="8"/>
      <c r="C23" s="8">
        <v>2995824</v>
      </c>
      <c r="D23" s="8"/>
      <c r="E23" s="8"/>
      <c r="F23" s="8"/>
      <c r="G23" s="81"/>
      <c r="H23" s="82"/>
      <c r="I23" s="80"/>
    </row>
    <row r="24" spans="1:9" ht="15">
      <c r="A24" s="40" t="s">
        <v>27</v>
      </c>
      <c r="B24" s="8"/>
      <c r="C24" s="8"/>
      <c r="D24" s="8"/>
      <c r="E24" s="8"/>
      <c r="F24" s="8"/>
      <c r="G24" s="81"/>
      <c r="H24" s="82"/>
      <c r="I24" s="80"/>
    </row>
    <row r="25" spans="1:9" ht="15" hidden="1">
      <c r="A25" s="40" t="s">
        <v>28</v>
      </c>
      <c r="B25" s="8"/>
      <c r="C25" s="8"/>
      <c r="D25" s="8"/>
      <c r="E25" s="8"/>
      <c r="F25" s="8"/>
      <c r="G25" s="81"/>
      <c r="H25" s="82"/>
      <c r="I25" s="80"/>
    </row>
    <row r="26" spans="1:9" ht="15">
      <c r="A26" s="40" t="s">
        <v>45</v>
      </c>
      <c r="B26" s="8"/>
      <c r="C26" s="8">
        <v>14360</v>
      </c>
      <c r="D26" s="8"/>
      <c r="E26" s="8"/>
      <c r="F26" s="8"/>
      <c r="G26" s="81"/>
      <c r="H26" s="82"/>
      <c r="I26" s="80"/>
    </row>
    <row r="27" spans="1:9" ht="15">
      <c r="A27" s="40" t="s">
        <v>46</v>
      </c>
      <c r="B27" s="8"/>
      <c r="C27" s="8">
        <v>3683627.31</v>
      </c>
      <c r="D27" s="8"/>
      <c r="E27" s="8"/>
      <c r="F27" s="8"/>
      <c r="G27" s="81"/>
      <c r="H27" s="82"/>
      <c r="I27" s="80"/>
    </row>
    <row r="28" spans="1:9" ht="15">
      <c r="A28" s="40" t="s">
        <v>81</v>
      </c>
      <c r="B28" s="8"/>
      <c r="C28" s="8">
        <v>98388.6</v>
      </c>
      <c r="D28" s="8"/>
      <c r="E28" s="8"/>
      <c r="F28" s="8"/>
      <c r="G28" s="81"/>
      <c r="H28" s="82"/>
      <c r="I28" s="80"/>
    </row>
    <row r="29" spans="1:9" ht="15">
      <c r="A29" s="40" t="s">
        <v>89</v>
      </c>
      <c r="B29" s="8"/>
      <c r="C29" s="8">
        <v>225992.56</v>
      </c>
      <c r="D29" s="8"/>
      <c r="E29" s="8"/>
      <c r="F29" s="8"/>
      <c r="G29" s="81"/>
      <c r="H29" s="82"/>
      <c r="I29" s="80"/>
    </row>
    <row r="30" spans="1:9" ht="15">
      <c r="A30" s="40" t="s">
        <v>90</v>
      </c>
      <c r="B30" s="8"/>
      <c r="C30" s="8">
        <v>1994600</v>
      </c>
      <c r="D30" s="8"/>
      <c r="E30" s="8"/>
      <c r="F30" s="8"/>
      <c r="G30" s="81"/>
      <c r="H30" s="82"/>
      <c r="I30" s="80"/>
    </row>
    <row r="31" spans="1:9" ht="15">
      <c r="A31" s="40" t="s">
        <v>91</v>
      </c>
      <c r="B31" s="8"/>
      <c r="C31" s="8">
        <v>732976</v>
      </c>
      <c r="D31" s="8"/>
      <c r="E31" s="8"/>
      <c r="F31" s="8"/>
      <c r="G31" s="81"/>
      <c r="H31" s="82"/>
      <c r="I31" s="80"/>
    </row>
    <row r="32" spans="1:9" ht="15" customHeight="1" hidden="1">
      <c r="A32" s="41" t="s">
        <v>30</v>
      </c>
      <c r="B32" s="8"/>
      <c r="C32" s="8"/>
      <c r="D32" s="8"/>
      <c r="E32" s="8"/>
      <c r="F32" s="8"/>
      <c r="G32" s="81"/>
      <c r="H32" s="82"/>
      <c r="I32" s="80"/>
    </row>
    <row r="33" spans="1:9" ht="15" customHeight="1">
      <c r="A33" s="40" t="s">
        <v>92</v>
      </c>
      <c r="B33" s="8"/>
      <c r="C33" s="8">
        <v>2999100</v>
      </c>
      <c r="D33" s="8"/>
      <c r="E33" s="8"/>
      <c r="F33" s="8"/>
      <c r="G33" s="81"/>
      <c r="H33" s="82"/>
      <c r="I33" s="80"/>
    </row>
    <row r="34" spans="1:9" ht="15">
      <c r="A34" s="42" t="s">
        <v>31</v>
      </c>
      <c r="B34" s="8"/>
      <c r="C34" s="8"/>
      <c r="D34" s="8"/>
      <c r="E34" s="8"/>
      <c r="F34" s="8"/>
      <c r="G34" s="81"/>
      <c r="H34" s="82"/>
      <c r="I34" s="80"/>
    </row>
    <row r="35" spans="1:9" ht="15">
      <c r="A35" s="40" t="s">
        <v>76</v>
      </c>
      <c r="B35" s="8"/>
      <c r="C35" s="8">
        <v>103836.68</v>
      </c>
      <c r="D35" s="8"/>
      <c r="E35" s="8"/>
      <c r="F35" s="8"/>
      <c r="G35" s="81"/>
      <c r="H35" s="82"/>
      <c r="I35" s="80"/>
    </row>
    <row r="36" spans="1:9" ht="15">
      <c r="A36" s="40" t="s">
        <v>32</v>
      </c>
      <c r="B36" s="8"/>
      <c r="C36" s="8"/>
      <c r="D36" s="8"/>
      <c r="E36" s="8"/>
      <c r="F36" s="8"/>
      <c r="G36" s="81"/>
      <c r="H36" s="82"/>
      <c r="I36" s="80"/>
    </row>
    <row r="37" spans="1:9" ht="15">
      <c r="A37" s="40" t="s">
        <v>64</v>
      </c>
      <c r="B37" s="8"/>
      <c r="C37" s="8">
        <v>2470727.45</v>
      </c>
      <c r="D37" s="8"/>
      <c r="E37" s="8"/>
      <c r="F37" s="8"/>
      <c r="G37" s="81"/>
      <c r="H37" s="82"/>
      <c r="I37" s="80"/>
    </row>
    <row r="38" spans="1:9" ht="15">
      <c r="A38" s="128" t="s">
        <v>82</v>
      </c>
      <c r="B38" s="136"/>
      <c r="C38" s="136">
        <v>5870000</v>
      </c>
      <c r="D38" s="136"/>
      <c r="E38" s="136"/>
      <c r="F38" s="136"/>
      <c r="G38" s="134"/>
      <c r="H38" s="82"/>
      <c r="I38" s="80"/>
    </row>
    <row r="39" spans="1:9" ht="15">
      <c r="A39" s="129"/>
      <c r="B39" s="137"/>
      <c r="C39" s="137"/>
      <c r="D39" s="137"/>
      <c r="E39" s="137"/>
      <c r="F39" s="137"/>
      <c r="G39" s="135"/>
      <c r="H39" s="82"/>
      <c r="I39" s="80"/>
    </row>
    <row r="40" spans="1:9" ht="15">
      <c r="A40" s="40" t="s">
        <v>83</v>
      </c>
      <c r="B40" s="93"/>
      <c r="C40" s="93">
        <v>4526660</v>
      </c>
      <c r="D40" s="93"/>
      <c r="E40" s="93"/>
      <c r="F40" s="93"/>
      <c r="G40" s="94"/>
      <c r="H40" s="82"/>
      <c r="I40" s="80"/>
    </row>
    <row r="41" spans="1:9" ht="15">
      <c r="A41" s="40" t="s">
        <v>84</v>
      </c>
      <c r="B41" s="93"/>
      <c r="C41" s="93">
        <v>888000</v>
      </c>
      <c r="D41" s="93"/>
      <c r="E41" s="93"/>
      <c r="F41" s="93"/>
      <c r="G41" s="94"/>
      <c r="H41" s="82"/>
      <c r="I41" s="80"/>
    </row>
    <row r="42" spans="1:9" ht="15">
      <c r="A42" s="40" t="s">
        <v>87</v>
      </c>
      <c r="B42" s="93"/>
      <c r="C42" s="93">
        <v>6914750</v>
      </c>
      <c r="D42" s="93"/>
      <c r="E42" s="93"/>
      <c r="F42" s="93"/>
      <c r="G42" s="94"/>
      <c r="H42" s="82"/>
      <c r="I42" s="80"/>
    </row>
    <row r="43" spans="1:9" ht="15">
      <c r="A43" s="40"/>
      <c r="B43" s="93"/>
      <c r="C43" s="93"/>
      <c r="D43" s="93"/>
      <c r="E43" s="93"/>
      <c r="F43" s="93"/>
      <c r="G43" s="94"/>
      <c r="H43" s="82"/>
      <c r="I43" s="80"/>
    </row>
    <row r="44" spans="1:9" ht="15">
      <c r="A44" s="40" t="s">
        <v>33</v>
      </c>
      <c r="B44" s="8"/>
      <c r="C44" s="8"/>
      <c r="D44" s="8"/>
      <c r="E44" s="8"/>
      <c r="F44" s="8"/>
      <c r="G44" s="81"/>
      <c r="H44" s="82"/>
      <c r="I44" s="80"/>
    </row>
    <row r="45" spans="1:9" ht="15">
      <c r="A45" s="40" t="s">
        <v>34</v>
      </c>
      <c r="B45" s="8"/>
      <c r="C45" s="8"/>
      <c r="D45" s="8"/>
      <c r="E45" s="8"/>
      <c r="F45" s="8"/>
      <c r="G45" s="81"/>
      <c r="H45" s="82"/>
      <c r="I45" s="80"/>
    </row>
    <row r="46" spans="1:9" ht="15">
      <c r="A46" s="39" t="s">
        <v>35</v>
      </c>
      <c r="B46" s="86">
        <v>0</v>
      </c>
      <c r="C46" s="86">
        <v>33518842.599999998</v>
      </c>
      <c r="D46" s="8"/>
      <c r="E46" s="8"/>
      <c r="F46" s="8"/>
      <c r="G46" s="89">
        <v>33518842.599999998</v>
      </c>
      <c r="H46" s="82"/>
      <c r="I46" s="80"/>
    </row>
    <row r="47" spans="1:9" ht="15.75" thickBot="1">
      <c r="A47" s="44" t="s">
        <v>36</v>
      </c>
      <c r="B47" s="90">
        <v>209982850.23</v>
      </c>
      <c r="C47" s="90">
        <v>138939891.92000002</v>
      </c>
      <c r="D47" s="91"/>
      <c r="E47" s="91"/>
      <c r="F47" s="91"/>
      <c r="G47" s="92">
        <v>348922742.15</v>
      </c>
      <c r="H47" s="82"/>
      <c r="I47" s="80"/>
    </row>
    <row r="48" spans="1:9" ht="15">
      <c r="A48" s="20"/>
      <c r="B48" s="21"/>
      <c r="C48" s="21"/>
      <c r="D48" s="7"/>
      <c r="E48" s="7"/>
      <c r="F48" s="7"/>
      <c r="G48" s="21"/>
      <c r="H48" s="7"/>
      <c r="I48" s="22"/>
    </row>
    <row r="49" spans="1:9" ht="15">
      <c r="A49" s="23" t="s">
        <v>93</v>
      </c>
      <c r="B49" s="21"/>
      <c r="C49" s="21"/>
      <c r="D49" s="7"/>
      <c r="E49" s="7"/>
      <c r="F49" s="7"/>
      <c r="G49" s="21"/>
      <c r="H49" s="7"/>
      <c r="I49" s="22"/>
    </row>
    <row r="50" spans="3:7" ht="15">
      <c r="C50" s="24" t="s">
        <v>37</v>
      </c>
      <c r="D50" s="24"/>
      <c r="E50" s="24"/>
      <c r="F50" s="24"/>
      <c r="G50" s="24"/>
    </row>
    <row r="51" spans="3:7" ht="15">
      <c r="C51" s="24" t="s">
        <v>38</v>
      </c>
      <c r="D51" s="24"/>
      <c r="E51" s="24"/>
      <c r="F51" s="24"/>
      <c r="G51" s="24"/>
    </row>
    <row r="52" ht="14.25" customHeight="1"/>
    <row r="53" ht="14.25" customHeight="1"/>
    <row r="54" ht="14.25" customHeight="1"/>
    <row r="55" spans="2:9" ht="15" customHeight="1">
      <c r="B55" s="22"/>
      <c r="C55" s="22"/>
      <c r="F55" s="126" t="s">
        <v>70</v>
      </c>
      <c r="G55" s="125"/>
      <c r="H55" s="26"/>
      <c r="I55" s="26"/>
    </row>
    <row r="56" spans="2:9" ht="15" customHeight="1">
      <c r="B56" s="116"/>
      <c r="C56" s="116"/>
      <c r="F56" s="127" t="s">
        <v>71</v>
      </c>
      <c r="G56" s="117"/>
      <c r="H56" s="27"/>
      <c r="I56" s="27"/>
    </row>
    <row r="57" spans="2:9" ht="15" customHeight="1">
      <c r="B57" s="116"/>
      <c r="C57" s="116"/>
      <c r="F57" s="117" t="s">
        <v>43</v>
      </c>
      <c r="G57" s="117"/>
      <c r="H57" s="27"/>
      <c r="I57" s="27"/>
    </row>
    <row r="58" spans="1:9" s="19" customFormat="1" ht="15">
      <c r="A58"/>
      <c r="B58"/>
      <c r="C58"/>
      <c r="D58"/>
      <c r="E58"/>
      <c r="F58"/>
      <c r="G58"/>
      <c r="H58"/>
      <c r="I58"/>
    </row>
    <row r="60" spans="1:9" s="19" customFormat="1" ht="15">
      <c r="A60"/>
      <c r="B60"/>
      <c r="D60"/>
      <c r="E60"/>
      <c r="F60"/>
      <c r="G60"/>
      <c r="H60"/>
      <c r="I60"/>
    </row>
    <row r="61" spans="1:9" s="19" customFormat="1" ht="15">
      <c r="A61"/>
      <c r="B61"/>
      <c r="C61" s="4"/>
      <c r="D61"/>
      <c r="E61"/>
      <c r="F61"/>
      <c r="G61"/>
      <c r="H61"/>
      <c r="I61"/>
    </row>
  </sheetData>
  <sheetProtection/>
  <mergeCells count="25">
    <mergeCell ref="F55:G55"/>
    <mergeCell ref="B56:C56"/>
    <mergeCell ref="F56:G56"/>
    <mergeCell ref="B57:C57"/>
    <mergeCell ref="F57:G57"/>
    <mergeCell ref="B14:B17"/>
    <mergeCell ref="C14:C17"/>
    <mergeCell ref="G14:G17"/>
    <mergeCell ref="G38:G39"/>
    <mergeCell ref="A38:A39"/>
    <mergeCell ref="B38:B39"/>
    <mergeCell ref="C38:C39"/>
    <mergeCell ref="D38:D39"/>
    <mergeCell ref="E38:E39"/>
    <mergeCell ref="F38:F39"/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A3" sqref="A3:I3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6.421875" style="0" customWidth="1"/>
    <col min="8" max="8" width="17.57421875" style="0" hidden="1" customWidth="1"/>
    <col min="9" max="9" width="12.8515625" style="0" hidden="1" customWidth="1"/>
  </cols>
  <sheetData>
    <row r="1" ht="15">
      <c r="A1" t="s">
        <v>0</v>
      </c>
    </row>
    <row r="2" ht="15">
      <c r="A2" t="s">
        <v>1</v>
      </c>
    </row>
    <row r="3" spans="1:9" ht="15">
      <c r="A3" s="105" t="s">
        <v>2</v>
      </c>
      <c r="B3" s="105"/>
      <c r="C3" s="105"/>
      <c r="D3" s="105"/>
      <c r="E3" s="105"/>
      <c r="F3" s="105"/>
      <c r="G3" s="105"/>
      <c r="H3" s="105"/>
      <c r="I3" s="105"/>
    </row>
    <row r="4" spans="1:9" ht="15">
      <c r="A4" s="105" t="s">
        <v>100</v>
      </c>
      <c r="B4" s="105"/>
      <c r="C4" s="105"/>
      <c r="D4" s="105"/>
      <c r="E4" s="105"/>
      <c r="F4" s="105"/>
      <c r="G4" s="105"/>
      <c r="H4" s="105"/>
      <c r="I4" s="105"/>
    </row>
    <row r="5" spans="1:9" ht="15">
      <c r="A5" s="105" t="s">
        <v>3</v>
      </c>
      <c r="B5" s="105"/>
      <c r="C5" s="105"/>
      <c r="D5" s="105"/>
      <c r="E5" s="105"/>
      <c r="F5" s="105"/>
      <c r="G5" s="105"/>
      <c r="H5" s="105"/>
      <c r="I5" s="105"/>
    </row>
    <row r="7" ht="9" customHeight="1" thickBot="1"/>
    <row r="8" spans="1:9" ht="21" customHeight="1">
      <c r="A8" s="138" t="s">
        <v>4</v>
      </c>
      <c r="B8" s="141" t="s">
        <v>5</v>
      </c>
      <c r="C8" s="142"/>
      <c r="D8" s="138" t="s">
        <v>6</v>
      </c>
      <c r="E8" s="138" t="s">
        <v>11</v>
      </c>
      <c r="F8" s="138" t="s">
        <v>40</v>
      </c>
      <c r="G8" s="143" t="s">
        <v>12</v>
      </c>
      <c r="H8" s="114" t="s">
        <v>7</v>
      </c>
      <c r="I8" s="1" t="s">
        <v>8</v>
      </c>
    </row>
    <row r="9" spans="1:9" ht="31.5" customHeight="1">
      <c r="A9" s="139"/>
      <c r="B9" s="70" t="s">
        <v>9</v>
      </c>
      <c r="C9" s="71" t="s">
        <v>10</v>
      </c>
      <c r="D9" s="139"/>
      <c r="E9" s="139"/>
      <c r="F9" s="139"/>
      <c r="G9" s="144"/>
      <c r="H9" s="115"/>
      <c r="I9" s="72"/>
    </row>
    <row r="10" spans="1:9" ht="20.25" customHeight="1" thickBot="1">
      <c r="A10" s="140"/>
      <c r="B10" s="73">
        <v>0.3</v>
      </c>
      <c r="C10" s="74">
        <v>0.7</v>
      </c>
      <c r="D10" s="140"/>
      <c r="E10" s="140"/>
      <c r="F10" s="140"/>
      <c r="G10" s="145"/>
      <c r="H10" s="75" t="s">
        <v>13</v>
      </c>
      <c r="I10" s="76"/>
    </row>
    <row r="11" spans="1:9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</row>
    <row r="12" spans="1:9" s="95" customFormat="1" ht="15">
      <c r="A12" s="40" t="s">
        <v>68</v>
      </c>
      <c r="B12" s="99">
        <f>+K12*0.3</f>
        <v>0</v>
      </c>
      <c r="C12" s="99">
        <f>+K12*0.7</f>
        <v>0</v>
      </c>
      <c r="D12" s="99"/>
      <c r="E12" s="99"/>
      <c r="F12" s="99"/>
      <c r="G12" s="100">
        <f>+B12+C12</f>
        <v>0</v>
      </c>
      <c r="H12" s="82"/>
      <c r="I12" s="80"/>
    </row>
    <row r="13" spans="1:9" ht="15">
      <c r="A13" s="40" t="s">
        <v>95</v>
      </c>
      <c r="B13" s="99"/>
      <c r="C13" s="99">
        <v>68279468.5</v>
      </c>
      <c r="D13" s="99"/>
      <c r="E13" s="99"/>
      <c r="F13" s="99"/>
      <c r="G13" s="100">
        <f>+C13</f>
        <v>68279468.5</v>
      </c>
      <c r="H13" s="82"/>
      <c r="I13" s="80"/>
    </row>
    <row r="14" spans="1:9" ht="15">
      <c r="A14" s="41" t="s">
        <v>17</v>
      </c>
      <c r="B14" s="119">
        <f>+K25</f>
        <v>0</v>
      </c>
      <c r="C14" s="119"/>
      <c r="D14" s="10"/>
      <c r="E14" s="101"/>
      <c r="F14" s="101"/>
      <c r="G14" s="122">
        <f>+B14</f>
        <v>0</v>
      </c>
      <c r="H14" s="82"/>
      <c r="I14" s="80"/>
    </row>
    <row r="15" spans="1:9" ht="15">
      <c r="A15" s="41" t="s">
        <v>18</v>
      </c>
      <c r="B15" s="120"/>
      <c r="C15" s="120"/>
      <c r="D15" s="101"/>
      <c r="E15" s="101"/>
      <c r="F15" s="101"/>
      <c r="G15" s="123">
        <v>0</v>
      </c>
      <c r="H15" s="82"/>
      <c r="I15" s="80"/>
    </row>
    <row r="16" spans="1:9" ht="15">
      <c r="A16" s="41" t="s">
        <v>96</v>
      </c>
      <c r="B16" s="120"/>
      <c r="C16" s="120"/>
      <c r="D16" s="101"/>
      <c r="E16" s="101"/>
      <c r="F16" s="101"/>
      <c r="G16" s="123">
        <v>0</v>
      </c>
      <c r="H16" s="82"/>
      <c r="I16" s="80"/>
    </row>
    <row r="17" spans="1:9" ht="15">
      <c r="A17" s="42" t="s">
        <v>21</v>
      </c>
      <c r="B17" s="102"/>
      <c r="C17" s="102"/>
      <c r="D17" s="102"/>
      <c r="E17" s="102"/>
      <c r="F17" s="102"/>
      <c r="G17" s="103"/>
      <c r="H17" s="82"/>
      <c r="I17" s="80"/>
    </row>
    <row r="18" spans="1:9" ht="15">
      <c r="A18" s="40" t="s">
        <v>22</v>
      </c>
      <c r="B18" s="99"/>
      <c r="C18" s="99"/>
      <c r="D18" s="99"/>
      <c r="E18" s="99"/>
      <c r="F18" s="99"/>
      <c r="G18" s="100"/>
      <c r="H18" s="82"/>
      <c r="I18" s="80"/>
    </row>
    <row r="19" spans="1:9" ht="15">
      <c r="A19" s="39" t="s">
        <v>23</v>
      </c>
      <c r="B19" s="86">
        <f>SUM(B12:B18)</f>
        <v>0</v>
      </c>
      <c r="C19" s="86">
        <f>SUM(C12:C18)</f>
        <v>68279468.5</v>
      </c>
      <c r="D19" s="99"/>
      <c r="E19" s="99"/>
      <c r="F19" s="99"/>
      <c r="G19" s="100">
        <f>SUM(B19:F19)</f>
        <v>68279468.5</v>
      </c>
      <c r="H19" s="82"/>
      <c r="I19" s="80"/>
    </row>
    <row r="20" spans="1:9" ht="15">
      <c r="A20" s="39" t="s">
        <v>24</v>
      </c>
      <c r="B20" s="99"/>
      <c r="C20" s="99"/>
      <c r="D20" s="99"/>
      <c r="E20" s="99"/>
      <c r="F20" s="99"/>
      <c r="G20" s="100"/>
      <c r="H20" s="82"/>
      <c r="I20" s="80"/>
    </row>
    <row r="21" spans="1:9" ht="15">
      <c r="A21" s="40" t="s">
        <v>25</v>
      </c>
      <c r="B21" s="99"/>
      <c r="C21" s="99"/>
      <c r="D21" s="99"/>
      <c r="E21" s="99"/>
      <c r="F21" s="99"/>
      <c r="G21" s="100"/>
      <c r="H21" s="82"/>
      <c r="I21" s="80"/>
    </row>
    <row r="22" spans="1:9" ht="15">
      <c r="A22" s="40" t="s">
        <v>26</v>
      </c>
      <c r="B22" s="99"/>
      <c r="C22" s="99"/>
      <c r="D22" s="99"/>
      <c r="E22" s="99"/>
      <c r="F22" s="99"/>
      <c r="G22" s="100"/>
      <c r="H22" s="82"/>
      <c r="I22" s="80"/>
    </row>
    <row r="23" spans="1:9" ht="15">
      <c r="A23" s="40" t="s">
        <v>27</v>
      </c>
      <c r="B23" s="99"/>
      <c r="C23" s="99"/>
      <c r="D23" s="99"/>
      <c r="E23" s="99"/>
      <c r="F23" s="99"/>
      <c r="G23" s="100"/>
      <c r="H23" s="82"/>
      <c r="I23" s="80"/>
    </row>
    <row r="24" spans="1:9" ht="15">
      <c r="A24" s="40" t="s">
        <v>28</v>
      </c>
      <c r="B24" s="99"/>
      <c r="C24" s="99"/>
      <c r="D24" s="99"/>
      <c r="E24" s="99"/>
      <c r="F24" s="99"/>
      <c r="G24" s="100"/>
      <c r="H24" s="82"/>
      <c r="I24" s="80"/>
    </row>
    <row r="25" spans="1:9" ht="15">
      <c r="A25" s="40" t="s">
        <v>45</v>
      </c>
      <c r="B25" s="99"/>
      <c r="C25" s="99"/>
      <c r="D25" s="99"/>
      <c r="E25" s="99"/>
      <c r="F25" s="99"/>
      <c r="G25" s="100"/>
      <c r="H25" s="82"/>
      <c r="I25" s="80"/>
    </row>
    <row r="26" spans="1:9" ht="15">
      <c r="A26" s="40" t="s">
        <v>101</v>
      </c>
      <c r="B26" s="99"/>
      <c r="C26" s="99"/>
      <c r="D26" s="99"/>
      <c r="E26" s="99"/>
      <c r="F26" s="99"/>
      <c r="G26" s="100"/>
      <c r="H26" s="82"/>
      <c r="I26" s="80"/>
    </row>
    <row r="27" spans="1:9" ht="15">
      <c r="A27" s="40" t="s">
        <v>102</v>
      </c>
      <c r="B27" s="99"/>
      <c r="C27" s="99">
        <f>26216.32+12358.91+31703.57+16658.99</f>
        <v>86937.79</v>
      </c>
      <c r="D27" s="99"/>
      <c r="E27" s="99"/>
      <c r="F27" s="99"/>
      <c r="G27" s="100"/>
      <c r="H27" s="82"/>
      <c r="I27" s="80"/>
    </row>
    <row r="28" spans="1:9" ht="15">
      <c r="A28" s="40" t="s">
        <v>103</v>
      </c>
      <c r="B28" s="99"/>
      <c r="C28" s="99"/>
      <c r="D28" s="99"/>
      <c r="E28" s="99"/>
      <c r="F28" s="99"/>
      <c r="G28" s="100"/>
      <c r="H28" s="82"/>
      <c r="I28" s="80"/>
    </row>
    <row r="29" spans="1:9" ht="15">
      <c r="A29" s="40" t="s">
        <v>104</v>
      </c>
      <c r="B29" s="99"/>
      <c r="C29" s="99">
        <f>11690+11690+10570</f>
        <v>33950</v>
      </c>
      <c r="D29" s="99"/>
      <c r="E29" s="99"/>
      <c r="F29" s="99"/>
      <c r="G29" s="100"/>
      <c r="H29" s="82"/>
      <c r="I29" s="80"/>
    </row>
    <row r="30" spans="1:9" ht="15">
      <c r="A30" s="40" t="s">
        <v>81</v>
      </c>
      <c r="B30" s="99"/>
      <c r="C30" s="99">
        <f>4183.18+4183.18+7670.47+4258.33</f>
        <v>20295.160000000003</v>
      </c>
      <c r="D30" s="99"/>
      <c r="E30" s="99"/>
      <c r="F30" s="99"/>
      <c r="G30" s="100"/>
      <c r="H30" s="82"/>
      <c r="I30" s="80"/>
    </row>
    <row r="31" spans="1:9" ht="15">
      <c r="A31" s="40" t="s">
        <v>105</v>
      </c>
      <c r="B31" s="99"/>
      <c r="C31" s="99"/>
      <c r="D31" s="99"/>
      <c r="E31" s="99"/>
      <c r="F31" s="99"/>
      <c r="G31" s="100"/>
      <c r="H31" s="82"/>
      <c r="I31" s="80"/>
    </row>
    <row r="32" spans="1:9" ht="15">
      <c r="A32" s="40" t="s">
        <v>106</v>
      </c>
      <c r="B32" s="99"/>
      <c r="C32" s="99">
        <v>241880</v>
      </c>
      <c r="D32" s="99"/>
      <c r="E32" s="99"/>
      <c r="F32" s="99"/>
      <c r="G32" s="100"/>
      <c r="H32" s="82"/>
      <c r="I32" s="80"/>
    </row>
    <row r="33" spans="1:9" s="16" customFormat="1" ht="15" customHeight="1" hidden="1">
      <c r="A33" s="40" t="s">
        <v>107</v>
      </c>
      <c r="B33" s="99"/>
      <c r="C33" s="99">
        <f>167975+137445</f>
        <v>305420</v>
      </c>
      <c r="D33" s="99"/>
      <c r="E33" s="99"/>
      <c r="F33" s="99"/>
      <c r="G33" s="100"/>
      <c r="H33" s="82"/>
      <c r="I33" s="80"/>
    </row>
    <row r="34" spans="1:9" ht="15">
      <c r="A34" s="40" t="s">
        <v>89</v>
      </c>
      <c r="B34" s="99"/>
      <c r="C34" s="99"/>
      <c r="D34" s="99"/>
      <c r="E34" s="99"/>
      <c r="F34" s="99"/>
      <c r="G34" s="100"/>
      <c r="H34" s="82"/>
      <c r="I34" s="80"/>
    </row>
    <row r="35" spans="1:9" ht="15">
      <c r="A35" s="40" t="s">
        <v>90</v>
      </c>
      <c r="B35" s="99"/>
      <c r="C35" s="99"/>
      <c r="D35" s="99"/>
      <c r="E35" s="99"/>
      <c r="F35" s="99"/>
      <c r="G35" s="100"/>
      <c r="H35" s="82"/>
      <c r="I35" s="80"/>
    </row>
    <row r="36" spans="1:9" ht="15">
      <c r="A36" s="40" t="s">
        <v>91</v>
      </c>
      <c r="B36" s="99"/>
      <c r="C36" s="99"/>
      <c r="D36" s="99"/>
      <c r="E36" s="99"/>
      <c r="F36" s="99"/>
      <c r="G36" s="100"/>
      <c r="H36" s="82"/>
      <c r="I36" s="80"/>
    </row>
    <row r="37" spans="1:9" ht="15">
      <c r="A37" s="41" t="s">
        <v>30</v>
      </c>
      <c r="B37" s="99"/>
      <c r="C37" s="99"/>
      <c r="D37" s="99"/>
      <c r="E37" s="99"/>
      <c r="F37" s="99"/>
      <c r="G37" s="100"/>
      <c r="H37" s="82"/>
      <c r="I37" s="80"/>
    </row>
    <row r="38" spans="1:9" ht="15">
      <c r="A38" s="40" t="s">
        <v>92</v>
      </c>
      <c r="B38" s="99"/>
      <c r="C38" s="99"/>
      <c r="D38" s="99"/>
      <c r="E38" s="99"/>
      <c r="F38" s="99"/>
      <c r="G38" s="100"/>
      <c r="H38" s="82"/>
      <c r="I38" s="80"/>
    </row>
    <row r="39" spans="1:9" ht="15" customHeight="1" hidden="1">
      <c r="A39" s="42" t="s">
        <v>31</v>
      </c>
      <c r="B39" s="99"/>
      <c r="C39" s="99"/>
      <c r="D39" s="99"/>
      <c r="E39" s="99"/>
      <c r="F39" s="99"/>
      <c r="G39" s="100"/>
      <c r="H39" s="82"/>
      <c r="I39" s="80"/>
    </row>
    <row r="40" spans="1:9" ht="15">
      <c r="A40" s="40" t="s">
        <v>32</v>
      </c>
      <c r="B40" s="99"/>
      <c r="C40" s="99"/>
      <c r="D40" s="99"/>
      <c r="E40" s="99"/>
      <c r="F40" s="99"/>
      <c r="G40" s="100"/>
      <c r="H40" s="82"/>
      <c r="I40" s="80"/>
    </row>
    <row r="41" spans="1:9" ht="15">
      <c r="A41" s="40" t="s">
        <v>108</v>
      </c>
      <c r="B41" s="99"/>
      <c r="C41" s="99">
        <v>9936000</v>
      </c>
      <c r="D41" s="99"/>
      <c r="E41" s="99"/>
      <c r="F41" s="99"/>
      <c r="G41" s="100"/>
      <c r="H41" s="82"/>
      <c r="I41" s="80"/>
    </row>
    <row r="42" spans="1:9" ht="15">
      <c r="A42" s="40" t="s">
        <v>33</v>
      </c>
      <c r="B42" s="99"/>
      <c r="C42" s="99"/>
      <c r="D42" s="99"/>
      <c r="E42" s="99"/>
      <c r="F42" s="99"/>
      <c r="G42" s="100"/>
      <c r="H42" s="82"/>
      <c r="I42" s="80"/>
    </row>
    <row r="43" spans="1:9" ht="15">
      <c r="A43" s="40" t="s">
        <v>34</v>
      </c>
      <c r="B43" s="99"/>
      <c r="C43" s="99"/>
      <c r="D43" s="99"/>
      <c r="E43" s="99"/>
      <c r="F43" s="99"/>
      <c r="G43" s="100"/>
      <c r="H43" s="82"/>
      <c r="I43" s="80"/>
    </row>
    <row r="44" spans="1:9" ht="15">
      <c r="A44" s="39" t="s">
        <v>35</v>
      </c>
      <c r="B44" s="86">
        <f>+SUM(B20:B43)</f>
        <v>0</v>
      </c>
      <c r="C44" s="86">
        <f>+SUM(C20:C43)</f>
        <v>10624482.95</v>
      </c>
      <c r="D44" s="99"/>
      <c r="E44" s="99"/>
      <c r="F44" s="99"/>
      <c r="G44" s="89"/>
      <c r="H44" s="82"/>
      <c r="I44" s="80"/>
    </row>
    <row r="45" spans="1:9" ht="15.75" thickBot="1">
      <c r="A45" s="44" t="s">
        <v>36</v>
      </c>
      <c r="B45" s="90">
        <f>+B19-B44</f>
        <v>0</v>
      </c>
      <c r="C45" s="90">
        <f>+C19-C44</f>
        <v>57654985.55</v>
      </c>
      <c r="D45" s="104"/>
      <c r="E45" s="104"/>
      <c r="F45" s="104"/>
      <c r="G45" s="92">
        <f>+G19</f>
        <v>68279468.5</v>
      </c>
      <c r="H45" s="82"/>
      <c r="I45" s="80"/>
    </row>
    <row r="46" spans="1:9" ht="15" customHeight="1">
      <c r="A46" s="20"/>
      <c r="B46" s="98"/>
      <c r="C46" s="98"/>
      <c r="D46" s="96"/>
      <c r="E46" s="96"/>
      <c r="F46" s="96"/>
      <c r="G46" s="98"/>
      <c r="H46" s="96"/>
      <c r="I46" s="97"/>
    </row>
    <row r="47" spans="1:9" ht="15">
      <c r="A47" s="24" t="s">
        <v>97</v>
      </c>
      <c r="B47" s="21"/>
      <c r="C47" s="21"/>
      <c r="D47" s="7"/>
      <c r="E47" s="7"/>
      <c r="F47" s="7"/>
      <c r="G47" s="21"/>
      <c r="H47" s="7"/>
      <c r="I47" s="22"/>
    </row>
    <row r="48" spans="1:7" ht="15">
      <c r="A48" s="24"/>
      <c r="C48" s="24"/>
      <c r="D48" s="24"/>
      <c r="E48" s="24"/>
      <c r="F48" s="24"/>
      <c r="G48" s="24"/>
    </row>
    <row r="49" spans="3:7" ht="15">
      <c r="C49" s="24"/>
      <c r="D49" s="24"/>
      <c r="E49" s="24"/>
      <c r="F49" s="24"/>
      <c r="G49" s="24"/>
    </row>
    <row r="50" ht="14.25" customHeight="1">
      <c r="A50" s="23" t="s">
        <v>98</v>
      </c>
    </row>
    <row r="51" ht="14.25" customHeight="1">
      <c r="A51" s="23" t="s">
        <v>99</v>
      </c>
    </row>
    <row r="52" ht="14.25" customHeight="1">
      <c r="A52" s="23"/>
    </row>
    <row r="53" spans="2:9" ht="15" customHeight="1">
      <c r="B53" s="22"/>
      <c r="C53" s="22"/>
      <c r="F53" s="126" t="s">
        <v>70</v>
      </c>
      <c r="G53" s="125"/>
      <c r="H53" s="26"/>
      <c r="I53" s="26"/>
    </row>
    <row r="54" spans="2:9" ht="15" customHeight="1">
      <c r="B54" s="116"/>
      <c r="C54" s="116"/>
      <c r="F54" s="127" t="s">
        <v>94</v>
      </c>
      <c r="G54" s="117"/>
      <c r="H54" s="27"/>
      <c r="I54" s="27"/>
    </row>
    <row r="55" spans="2:9" ht="15" customHeight="1">
      <c r="B55" s="116"/>
      <c r="C55" s="116"/>
      <c r="F55" s="117"/>
      <c r="G55" s="117"/>
      <c r="H55" s="27"/>
      <c r="I55" s="27"/>
    </row>
    <row r="56" spans="1:9" s="19" customFormat="1" ht="15">
      <c r="A56"/>
      <c r="B56"/>
      <c r="C56"/>
      <c r="D56"/>
      <c r="E56"/>
      <c r="F56"/>
      <c r="G56"/>
      <c r="H56"/>
      <c r="I56"/>
    </row>
    <row r="58" spans="1:9" s="19" customFormat="1" ht="15">
      <c r="A58"/>
      <c r="B58"/>
      <c r="D58"/>
      <c r="E58"/>
      <c r="F58"/>
      <c r="G58"/>
      <c r="H58"/>
      <c r="I58"/>
    </row>
    <row r="59" spans="1:9" s="19" customFormat="1" ht="15">
      <c r="A59"/>
      <c r="B59"/>
      <c r="C59" s="4"/>
      <c r="D59"/>
      <c r="E59"/>
      <c r="F59"/>
      <c r="G59"/>
      <c r="H59"/>
      <c r="I59"/>
    </row>
  </sheetData>
  <sheetProtection/>
  <mergeCells count="18"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  <mergeCell ref="B14:B16"/>
    <mergeCell ref="C14:C16"/>
    <mergeCell ref="G14:G16"/>
    <mergeCell ref="F55:G55"/>
    <mergeCell ref="F53:G53"/>
    <mergeCell ref="B54:C54"/>
    <mergeCell ref="F54:G54"/>
    <mergeCell ref="B55:C55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4:I11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0.7109375" style="0" customWidth="1"/>
    <col min="2" max="2" width="9.140625" style="61" customWidth="1"/>
    <col min="3" max="9" width="15.00390625" style="62" customWidth="1"/>
    <col min="10" max="13" width="9.140625" style="62" customWidth="1"/>
    <col min="14" max="17" width="9.140625" style="59" customWidth="1"/>
  </cols>
  <sheetData>
    <row r="4" spans="3:8" ht="15">
      <c r="C4" s="146" t="s">
        <v>60</v>
      </c>
      <c r="D4" s="146"/>
      <c r="E4" s="146"/>
      <c r="F4" s="146"/>
      <c r="G4" s="146"/>
      <c r="H4" s="63" t="s">
        <v>61</v>
      </c>
    </row>
    <row r="5" spans="3:6" ht="15">
      <c r="C5" s="62" t="s">
        <v>55</v>
      </c>
      <c r="D5" s="62" t="s">
        <v>57</v>
      </c>
      <c r="E5" s="62" t="s">
        <v>58</v>
      </c>
      <c r="F5" s="62" t="s">
        <v>65</v>
      </c>
    </row>
    <row r="6" ht="15">
      <c r="B6" s="61" t="s">
        <v>52</v>
      </c>
    </row>
    <row r="7" ht="15">
      <c r="B7" s="61" t="s">
        <v>67</v>
      </c>
    </row>
    <row r="8" spans="2:6" ht="15">
      <c r="B8" s="61" t="s">
        <v>53</v>
      </c>
      <c r="C8" s="62">
        <v>8097.56</v>
      </c>
      <c r="E8" s="62">
        <v>20337.92</v>
      </c>
      <c r="F8" s="62">
        <v>14360</v>
      </c>
    </row>
    <row r="9" spans="2:3" ht="15">
      <c r="B9" s="61" t="s">
        <v>54</v>
      </c>
      <c r="C9" s="62">
        <v>4059.98</v>
      </c>
    </row>
    <row r="10" spans="2:9" ht="15">
      <c r="B10" s="61" t="s">
        <v>56</v>
      </c>
      <c r="C10" s="62">
        <v>4065.58</v>
      </c>
      <c r="D10" s="62">
        <f>4370.3+41163.44</f>
        <v>45533.740000000005</v>
      </c>
      <c r="E10" s="62">
        <v>6786.39</v>
      </c>
      <c r="H10" s="62">
        <v>2636849</v>
      </c>
      <c r="I10" s="64" t="s">
        <v>66</v>
      </c>
    </row>
    <row r="11" spans="2:3" ht="15">
      <c r="B11" s="61" t="s">
        <v>59</v>
      </c>
      <c r="C11" s="62">
        <v>4048.78</v>
      </c>
    </row>
  </sheetData>
  <sheetProtection/>
  <mergeCells count="1">
    <mergeCell ref="C4:G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05" t="s">
        <v>2</v>
      </c>
      <c r="B4" s="105"/>
      <c r="C4" s="105"/>
      <c r="D4" s="105"/>
      <c r="E4" s="105"/>
      <c r="F4" s="105"/>
      <c r="G4" s="105"/>
      <c r="H4" s="105"/>
      <c r="I4" s="105"/>
    </row>
    <row r="5" spans="1:9" ht="15">
      <c r="A5" s="105" t="s">
        <v>44</v>
      </c>
      <c r="B5" s="105"/>
      <c r="C5" s="105"/>
      <c r="D5" s="105"/>
      <c r="E5" s="105"/>
      <c r="F5" s="105"/>
      <c r="G5" s="105"/>
      <c r="H5" s="105"/>
      <c r="I5" s="105"/>
    </row>
    <row r="6" spans="1:9" ht="15">
      <c r="A6" s="105" t="s">
        <v>3</v>
      </c>
      <c r="B6" s="105"/>
      <c r="C6" s="105"/>
      <c r="D6" s="105"/>
      <c r="E6" s="105"/>
      <c r="F6" s="105"/>
      <c r="G6" s="105"/>
      <c r="H6" s="105"/>
      <c r="I6" s="105"/>
    </row>
    <row r="8" ht="9" customHeight="1" thickBot="1"/>
    <row r="9" spans="1:9" ht="21" customHeight="1">
      <c r="A9" s="106" t="s">
        <v>4</v>
      </c>
      <c r="B9" s="109" t="s">
        <v>5</v>
      </c>
      <c r="C9" s="110"/>
      <c r="D9" s="106" t="s">
        <v>6</v>
      </c>
      <c r="E9" s="106" t="s">
        <v>11</v>
      </c>
      <c r="F9" s="106" t="s">
        <v>40</v>
      </c>
      <c r="G9" s="111" t="s">
        <v>12</v>
      </c>
      <c r="H9" s="114" t="s">
        <v>7</v>
      </c>
      <c r="I9" s="1" t="s">
        <v>8</v>
      </c>
    </row>
    <row r="10" spans="1:9" ht="31.5" customHeight="1">
      <c r="A10" s="107"/>
      <c r="B10" s="51" t="s">
        <v>9</v>
      </c>
      <c r="C10" s="53" t="s">
        <v>10</v>
      </c>
      <c r="D10" s="107"/>
      <c r="E10" s="107"/>
      <c r="F10" s="107"/>
      <c r="G10" s="112"/>
      <c r="H10" s="115"/>
      <c r="I10" s="2"/>
    </row>
    <row r="11" spans="1:11" ht="20.25" customHeight="1" thickBot="1">
      <c r="A11" s="108"/>
      <c r="B11" s="52">
        <v>0.3</v>
      </c>
      <c r="C11" s="54">
        <v>0.7</v>
      </c>
      <c r="D11" s="108"/>
      <c r="E11" s="108"/>
      <c r="F11" s="108"/>
      <c r="G11" s="113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2" ht="15">
      <c r="A13" s="32" t="s">
        <v>15</v>
      </c>
      <c r="B13" s="6">
        <v>39603054.3</v>
      </c>
      <c r="C13" s="6">
        <v>92407126.7</v>
      </c>
      <c r="D13" s="6"/>
      <c r="E13" s="6"/>
      <c r="F13" s="6"/>
      <c r="G13" s="33">
        <f aca="true" t="shared" si="0" ref="G13:G18">SUM(B13:F13)</f>
        <v>132010181</v>
      </c>
      <c r="H13" s="9"/>
      <c r="I13" s="5"/>
      <c r="K13" s="7">
        <v>132010181</v>
      </c>
      <c r="L13" s="19">
        <f>+K13*0.7</f>
        <v>92407126.69999999</v>
      </c>
    </row>
    <row r="14" spans="1:12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8"/>
      <c r="L14" s="19">
        <f>+K13*0.3</f>
        <v>39603054.3</v>
      </c>
    </row>
    <row r="15" spans="1:11" ht="15">
      <c r="A15" s="34" t="s">
        <v>17</v>
      </c>
      <c r="B15" s="119">
        <f>220000000+22552281</f>
        <v>242552281</v>
      </c>
      <c r="C15" s="119"/>
      <c r="D15" s="10"/>
      <c r="E15" s="11"/>
      <c r="F15" s="11"/>
      <c r="G15" s="122">
        <f t="shared" si="0"/>
        <v>242552281</v>
      </c>
      <c r="H15" s="9"/>
      <c r="I15" s="5"/>
      <c r="K15" s="118"/>
    </row>
    <row r="16" spans="1:11" ht="15">
      <c r="A16" s="34" t="s">
        <v>18</v>
      </c>
      <c r="B16" s="120"/>
      <c r="C16" s="120"/>
      <c r="D16" s="11"/>
      <c r="E16" s="11"/>
      <c r="F16" s="11"/>
      <c r="G16" s="123">
        <f t="shared" si="0"/>
        <v>0</v>
      </c>
      <c r="H16" s="9"/>
      <c r="I16" s="5"/>
      <c r="K16" s="118"/>
    </row>
    <row r="17" spans="1:11" ht="15">
      <c r="A17" s="34" t="s">
        <v>19</v>
      </c>
      <c r="B17" s="120"/>
      <c r="C17" s="120"/>
      <c r="D17" s="11"/>
      <c r="E17" s="11"/>
      <c r="F17" s="11"/>
      <c r="G17" s="123">
        <f t="shared" si="0"/>
        <v>0</v>
      </c>
      <c r="H17" s="9"/>
      <c r="I17" s="5"/>
      <c r="K17" s="55"/>
    </row>
    <row r="18" spans="1:11" ht="15">
      <c r="A18" s="35" t="s">
        <v>20</v>
      </c>
      <c r="B18" s="121"/>
      <c r="C18" s="121"/>
      <c r="D18" s="13"/>
      <c r="E18" s="13"/>
      <c r="F18" s="13"/>
      <c r="G18" s="124">
        <f t="shared" si="0"/>
        <v>0</v>
      </c>
      <c r="H18" s="9"/>
      <c r="I18" s="5"/>
      <c r="K18" s="55"/>
    </row>
    <row r="19" spans="1:9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</row>
    <row r="20" spans="1:11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</row>
    <row r="21" spans="1:11" ht="15">
      <c r="A21" s="39" t="s">
        <v>23</v>
      </c>
      <c r="B21" s="18">
        <f>+SUM(B13:B19)</f>
        <v>282155335.3</v>
      </c>
      <c r="C21" s="18">
        <f>+SUM(C13:C19)</f>
        <v>142113081.23000002</v>
      </c>
      <c r="D21" s="6"/>
      <c r="E21" s="6"/>
      <c r="F21" s="6"/>
      <c r="G21" s="33">
        <f>SUM(B21:F21)</f>
        <v>424268416.53000003</v>
      </c>
      <c r="H21" s="9"/>
      <c r="I21" s="5"/>
      <c r="K21" s="19"/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29</v>
      </c>
      <c r="B27" s="6"/>
      <c r="C27" s="6"/>
      <c r="D27" s="6"/>
      <c r="E27" s="6"/>
      <c r="F27" s="6"/>
      <c r="G27" s="33"/>
      <c r="H27" s="9"/>
      <c r="I27" s="5"/>
    </row>
    <row r="28" spans="1:9" ht="15" hidden="1">
      <c r="A28" s="41" t="s">
        <v>30</v>
      </c>
      <c r="B28" s="6"/>
      <c r="C28" s="6"/>
      <c r="D28" s="6"/>
      <c r="E28" s="6"/>
      <c r="F28" s="6"/>
      <c r="G28" s="33"/>
      <c r="H28" s="9"/>
      <c r="I28" s="5"/>
    </row>
    <row r="29" spans="1:9" ht="15">
      <c r="A29" s="42" t="s">
        <v>31</v>
      </c>
      <c r="B29" s="6"/>
      <c r="C29" s="6"/>
      <c r="D29" s="6"/>
      <c r="E29" s="6"/>
      <c r="F29" s="6"/>
      <c r="G29" s="33"/>
      <c r="H29" s="9"/>
      <c r="I29" s="5"/>
    </row>
    <row r="30" spans="1:9" ht="15">
      <c r="A30" s="40" t="s">
        <v>32</v>
      </c>
      <c r="B30" s="6"/>
      <c r="C30" s="6"/>
      <c r="D30" s="6"/>
      <c r="E30" s="6"/>
      <c r="F30" s="6"/>
      <c r="G30" s="33"/>
      <c r="H30" s="9"/>
      <c r="I30" s="5"/>
    </row>
    <row r="31" spans="1:9" ht="15">
      <c r="A31" s="40" t="s">
        <v>33</v>
      </c>
      <c r="B31" s="6"/>
      <c r="C31" s="6"/>
      <c r="D31" s="6"/>
      <c r="E31" s="6"/>
      <c r="F31" s="6"/>
      <c r="G31" s="33"/>
      <c r="H31" s="9"/>
      <c r="I31" s="5"/>
    </row>
    <row r="32" spans="1:9" ht="15">
      <c r="A32" s="32" t="s">
        <v>34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39" t="s">
        <v>35</v>
      </c>
      <c r="B33" s="18">
        <f>+SUM(B23:B32)</f>
        <v>0</v>
      </c>
      <c r="C33" s="18">
        <f>+SUM(C23:C32)</f>
        <v>0</v>
      </c>
      <c r="D33" s="6"/>
      <c r="E33" s="6"/>
      <c r="F33" s="6"/>
      <c r="G33" s="43">
        <f>SUM(B33:F33)</f>
        <v>0</v>
      </c>
      <c r="H33" s="9"/>
      <c r="I33" s="5"/>
    </row>
    <row r="34" spans="1:9" ht="15.75" thickBot="1">
      <c r="A34" s="44" t="s">
        <v>36</v>
      </c>
      <c r="B34" s="46">
        <f>B21-B33</f>
        <v>282155335.3</v>
      </c>
      <c r="C34" s="46">
        <f>+C21-C33</f>
        <v>142113081.23000002</v>
      </c>
      <c r="D34" s="47"/>
      <c r="E34" s="47"/>
      <c r="F34" s="47"/>
      <c r="G34" s="48">
        <f>G21-G33</f>
        <v>424268416.53000003</v>
      </c>
      <c r="H34" s="9"/>
      <c r="I34" s="5"/>
    </row>
    <row r="35" spans="1:9" ht="15">
      <c r="A35" s="20"/>
      <c r="B35" s="21"/>
      <c r="C35" s="21"/>
      <c r="D35" s="7"/>
      <c r="E35" s="7"/>
      <c r="F35" s="7"/>
      <c r="G35" s="21"/>
      <c r="H35" s="7"/>
      <c r="I35" s="22"/>
    </row>
    <row r="36" spans="1:9" ht="15">
      <c r="A36" s="23"/>
      <c r="B36" s="21"/>
      <c r="C36" s="21"/>
      <c r="D36" s="7"/>
      <c r="E36" s="7"/>
      <c r="F36" s="7"/>
      <c r="G36" s="21"/>
      <c r="H36" s="7"/>
      <c r="I36" s="22"/>
    </row>
    <row r="38" spans="3:7" ht="15">
      <c r="C38" s="24" t="s">
        <v>37</v>
      </c>
      <c r="D38" s="24"/>
      <c r="E38" s="24"/>
      <c r="F38" s="24"/>
      <c r="G38" s="24"/>
    </row>
    <row r="39" spans="3:11" ht="15">
      <c r="C39" s="24" t="s">
        <v>38</v>
      </c>
      <c r="D39" s="24"/>
      <c r="E39" s="24"/>
      <c r="F39" s="24"/>
      <c r="G39" s="24"/>
      <c r="K39" s="4"/>
    </row>
    <row r="40" spans="3:11" ht="14.25" customHeight="1">
      <c r="C40" s="24"/>
      <c r="D40" s="24"/>
      <c r="E40" s="24"/>
      <c r="F40" s="24"/>
      <c r="G40" s="24"/>
      <c r="K40" s="4"/>
    </row>
    <row r="41" spans="11:12" ht="14.25" customHeight="1">
      <c r="K41" s="19"/>
      <c r="L41" s="25"/>
    </row>
    <row r="42" spans="11:12" ht="14.25" customHeight="1">
      <c r="K42" s="19"/>
      <c r="L42" s="25"/>
    </row>
    <row r="43" ht="14.25" customHeight="1"/>
    <row r="44" spans="2:11" ht="15" customHeight="1">
      <c r="B44" s="22"/>
      <c r="C44" s="22"/>
      <c r="F44" s="125" t="s">
        <v>41</v>
      </c>
      <c r="G44" s="125"/>
      <c r="H44" s="26"/>
      <c r="I44" s="26"/>
      <c r="J44" s="26"/>
      <c r="K44" s="4"/>
    </row>
    <row r="45" spans="2:11" ht="15" customHeight="1">
      <c r="B45" s="116"/>
      <c r="C45" s="116"/>
      <c r="F45" s="117" t="s">
        <v>42</v>
      </c>
      <c r="G45" s="117"/>
      <c r="H45" s="27"/>
      <c r="I45" s="27"/>
      <c r="J45" s="27"/>
      <c r="K45" s="19"/>
    </row>
    <row r="46" spans="2:11" ht="15" customHeight="1">
      <c r="B46" s="116"/>
      <c r="C46" s="116"/>
      <c r="F46" s="117" t="s">
        <v>43</v>
      </c>
      <c r="G46" s="117"/>
      <c r="H46" s="27"/>
      <c r="I46" s="27"/>
      <c r="J46" s="27"/>
      <c r="K46" s="4"/>
    </row>
    <row r="47" ht="15">
      <c r="K47" s="19"/>
    </row>
    <row r="49" ht="15">
      <c r="C49" s="19"/>
    </row>
    <row r="50" ht="15">
      <c r="C50" s="4"/>
    </row>
  </sheetData>
  <sheetProtection/>
  <mergeCells count="19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B46:C46"/>
    <mergeCell ref="F46:G46"/>
    <mergeCell ref="K14:K16"/>
    <mergeCell ref="B15:B18"/>
    <mergeCell ref="C15:C18"/>
    <mergeCell ref="G15:G18"/>
    <mergeCell ref="F44:G44"/>
    <mergeCell ref="B45:C45"/>
    <mergeCell ref="F45:G45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05" t="s">
        <v>2</v>
      </c>
      <c r="B4" s="105"/>
      <c r="C4" s="105"/>
      <c r="D4" s="105"/>
      <c r="E4" s="105"/>
      <c r="F4" s="105"/>
      <c r="G4" s="105"/>
      <c r="H4" s="105"/>
      <c r="I4" s="105"/>
    </row>
    <row r="5" spans="1:9" ht="15">
      <c r="A5" s="105" t="s">
        <v>48</v>
      </c>
      <c r="B5" s="105"/>
      <c r="C5" s="105"/>
      <c r="D5" s="105"/>
      <c r="E5" s="105"/>
      <c r="F5" s="105"/>
      <c r="G5" s="105"/>
      <c r="H5" s="105"/>
      <c r="I5" s="105"/>
    </row>
    <row r="6" spans="1:9" ht="15">
      <c r="A6" s="105" t="s">
        <v>3</v>
      </c>
      <c r="B6" s="105"/>
      <c r="C6" s="105"/>
      <c r="D6" s="105"/>
      <c r="E6" s="105"/>
      <c r="F6" s="105"/>
      <c r="G6" s="105"/>
      <c r="H6" s="105"/>
      <c r="I6" s="105"/>
    </row>
    <row r="8" ht="9" customHeight="1" thickBot="1"/>
    <row r="9" spans="1:9" ht="21" customHeight="1">
      <c r="A9" s="106" t="s">
        <v>4</v>
      </c>
      <c r="B9" s="109" t="s">
        <v>5</v>
      </c>
      <c r="C9" s="110"/>
      <c r="D9" s="106" t="s">
        <v>6</v>
      </c>
      <c r="E9" s="106" t="s">
        <v>11</v>
      </c>
      <c r="F9" s="106" t="s">
        <v>40</v>
      </c>
      <c r="G9" s="111" t="s">
        <v>12</v>
      </c>
      <c r="H9" s="114" t="s">
        <v>7</v>
      </c>
      <c r="I9" s="1" t="s">
        <v>8</v>
      </c>
    </row>
    <row r="10" spans="1:9" ht="31.5" customHeight="1">
      <c r="A10" s="107"/>
      <c r="B10" s="51" t="s">
        <v>9</v>
      </c>
      <c r="C10" s="53" t="s">
        <v>10</v>
      </c>
      <c r="D10" s="107"/>
      <c r="E10" s="107"/>
      <c r="F10" s="107"/>
      <c r="G10" s="112"/>
      <c r="H10" s="115"/>
      <c r="I10" s="2"/>
    </row>
    <row r="11" spans="1:11" ht="20.25" customHeight="1" thickBot="1">
      <c r="A11" s="108"/>
      <c r="B11" s="52">
        <v>0.3</v>
      </c>
      <c r="C11" s="54">
        <v>0.7</v>
      </c>
      <c r="D11" s="108"/>
      <c r="E11" s="108"/>
      <c r="F11" s="108"/>
      <c r="G11" s="113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15</v>
      </c>
      <c r="B13" s="6">
        <v>39603054.3</v>
      </c>
      <c r="C13" s="6">
        <v>92407126.7</v>
      </c>
      <c r="D13" s="6"/>
      <c r="E13" s="6"/>
      <c r="F13" s="6"/>
      <c r="G13" s="33">
        <f aca="true" t="shared" si="0" ref="G13:G18">SUM(B13:F13)</f>
        <v>132010181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8"/>
      <c r="M14" s="19">
        <f>+K13*0.3</f>
        <v>39603054.3</v>
      </c>
    </row>
    <row r="15" spans="1:11" ht="15">
      <c r="A15" s="34" t="s">
        <v>17</v>
      </c>
      <c r="B15" s="119">
        <f>220000000+22552281</f>
        <v>242552281</v>
      </c>
      <c r="C15" s="119"/>
      <c r="D15" s="10"/>
      <c r="E15" s="11"/>
      <c r="F15" s="11"/>
      <c r="G15" s="122">
        <f t="shared" si="0"/>
        <v>242552281</v>
      </c>
      <c r="H15" s="9"/>
      <c r="I15" s="5"/>
      <c r="K15" s="118"/>
    </row>
    <row r="16" spans="1:11" ht="15">
      <c r="A16" s="34" t="s">
        <v>18</v>
      </c>
      <c r="B16" s="120"/>
      <c r="C16" s="120"/>
      <c r="D16" s="11"/>
      <c r="E16" s="11"/>
      <c r="F16" s="11"/>
      <c r="G16" s="123">
        <f t="shared" si="0"/>
        <v>0</v>
      </c>
      <c r="H16" s="9"/>
      <c r="I16" s="5"/>
      <c r="K16" s="118"/>
    </row>
    <row r="17" spans="1:11" ht="15">
      <c r="A17" s="34" t="s">
        <v>19</v>
      </c>
      <c r="B17" s="120"/>
      <c r="C17" s="120"/>
      <c r="D17" s="11"/>
      <c r="E17" s="11"/>
      <c r="F17" s="11"/>
      <c r="G17" s="123">
        <f t="shared" si="0"/>
        <v>0</v>
      </c>
      <c r="H17" s="9"/>
      <c r="I17" s="5"/>
      <c r="K17" s="12"/>
    </row>
    <row r="18" spans="1:14" ht="15">
      <c r="A18" s="35" t="s">
        <v>20</v>
      </c>
      <c r="B18" s="121"/>
      <c r="C18" s="121"/>
      <c r="D18" s="13"/>
      <c r="E18" s="13"/>
      <c r="F18" s="13"/>
      <c r="G18" s="124">
        <f t="shared" si="0"/>
        <v>0</v>
      </c>
      <c r="H18" s="9"/>
      <c r="I18" s="5"/>
      <c r="K18" s="12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282155335.3</v>
      </c>
      <c r="C21" s="18">
        <f>+SUM(C13:C19)</f>
        <v>142113081.23000002</v>
      </c>
      <c r="D21" s="6"/>
      <c r="E21" s="6"/>
      <c r="F21" s="6"/>
      <c r="G21" s="33">
        <f>SUM(B21:F21)</f>
        <v>424268416.53000003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v>20337.92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v>8097.56</v>
      </c>
      <c r="D29" s="6"/>
      <c r="E29" s="6"/>
      <c r="F29" s="6"/>
      <c r="G29" s="33"/>
      <c r="H29" s="9"/>
      <c r="I29" s="5"/>
    </row>
    <row r="30" spans="1:9" ht="15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>
      <c r="A31" s="42" t="s">
        <v>31</v>
      </c>
      <c r="B31" s="6"/>
      <c r="C31" s="6"/>
      <c r="D31" s="6"/>
      <c r="E31" s="6"/>
      <c r="F31" s="6"/>
      <c r="G31" s="33"/>
      <c r="H31" s="9"/>
      <c r="I31" s="5"/>
    </row>
    <row r="32" spans="1:9" ht="15">
      <c r="A32" s="40" t="s">
        <v>32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33</v>
      </c>
      <c r="B33" s="6"/>
      <c r="C33" s="6"/>
      <c r="D33" s="6"/>
      <c r="E33" s="6"/>
      <c r="F33" s="6"/>
      <c r="G33" s="33"/>
      <c r="H33" s="9"/>
      <c r="I33" s="5"/>
    </row>
    <row r="34" spans="1:9" ht="15">
      <c r="A34" s="32" t="s">
        <v>34</v>
      </c>
      <c r="B34" s="6"/>
      <c r="C34" s="6"/>
      <c r="D34" s="6"/>
      <c r="E34" s="6"/>
      <c r="F34" s="6"/>
      <c r="G34" s="33"/>
      <c r="H34" s="9"/>
      <c r="I34" s="5"/>
    </row>
    <row r="35" spans="1:9" ht="15">
      <c r="A35" s="39" t="s">
        <v>35</v>
      </c>
      <c r="B35" s="18">
        <f>+SUM(B23:B34)</f>
        <v>0</v>
      </c>
      <c r="C35" s="18">
        <f>+SUM(C23:C34)</f>
        <v>42795.479999999996</v>
      </c>
      <c r="D35" s="6"/>
      <c r="E35" s="6"/>
      <c r="F35" s="6"/>
      <c r="G35" s="43">
        <f>SUM(B35:F35)</f>
        <v>42795.479999999996</v>
      </c>
      <c r="H35" s="9"/>
      <c r="I35" s="5"/>
    </row>
    <row r="36" spans="1:9" ht="15.75" thickBot="1">
      <c r="A36" s="44" t="s">
        <v>36</v>
      </c>
      <c r="B36" s="46">
        <f>B21-B35</f>
        <v>282155335.3</v>
      </c>
      <c r="C36" s="46">
        <f>+C21-C35</f>
        <v>142070285.75000003</v>
      </c>
      <c r="D36" s="47"/>
      <c r="E36" s="47"/>
      <c r="F36" s="47"/>
      <c r="G36" s="48">
        <f>G21-G35</f>
        <v>424225621.05</v>
      </c>
      <c r="H36" s="9"/>
      <c r="I36" s="5"/>
    </row>
    <row r="37" spans="1:9" ht="15">
      <c r="A37" s="20"/>
      <c r="B37" s="21"/>
      <c r="C37" s="21"/>
      <c r="D37" s="7"/>
      <c r="E37" s="7"/>
      <c r="F37" s="7"/>
      <c r="G37" s="21"/>
      <c r="H37" s="7"/>
      <c r="I37" s="22"/>
    </row>
    <row r="38" spans="1:9" ht="15">
      <c r="A38" s="23"/>
      <c r="B38" s="21"/>
      <c r="C38" s="21"/>
      <c r="D38" s="7"/>
      <c r="E38" s="7"/>
      <c r="F38" s="7"/>
      <c r="G38" s="21"/>
      <c r="H38" s="7"/>
      <c r="I38" s="22"/>
    </row>
    <row r="40" spans="3:7" ht="15">
      <c r="C40" s="24" t="s">
        <v>37</v>
      </c>
      <c r="D40" s="24"/>
      <c r="E40" s="24"/>
      <c r="F40" s="24"/>
      <c r="G40" s="24"/>
    </row>
    <row r="41" spans="3:11" ht="15">
      <c r="C41" s="24" t="s">
        <v>38</v>
      </c>
      <c r="D41" s="24"/>
      <c r="E41" s="24"/>
      <c r="F41" s="24"/>
      <c r="G41" s="24"/>
      <c r="K41" s="4"/>
    </row>
    <row r="42" spans="3:11" ht="14.25" customHeight="1">
      <c r="C42" s="24"/>
      <c r="D42" s="24"/>
      <c r="E42" s="24"/>
      <c r="F42" s="24"/>
      <c r="G42" s="24"/>
      <c r="K42" s="4"/>
    </row>
    <row r="43" spans="11:12" ht="14.25" customHeight="1">
      <c r="K43" s="19"/>
      <c r="L43" s="56"/>
    </row>
    <row r="44" spans="11:12" ht="14.25" customHeight="1">
      <c r="K44" s="19"/>
      <c r="L44" s="56"/>
    </row>
    <row r="45" ht="14.25" customHeight="1"/>
    <row r="46" spans="2:11" ht="15" customHeight="1">
      <c r="B46" s="22"/>
      <c r="C46" s="22"/>
      <c r="F46" s="125" t="s">
        <v>41</v>
      </c>
      <c r="G46" s="125"/>
      <c r="H46" s="26"/>
      <c r="I46" s="26"/>
      <c r="J46" s="26"/>
      <c r="K46" s="4"/>
    </row>
    <row r="47" spans="2:11" ht="15" customHeight="1">
      <c r="B47" s="116"/>
      <c r="C47" s="116"/>
      <c r="F47" s="117" t="s">
        <v>42</v>
      </c>
      <c r="G47" s="117"/>
      <c r="H47" s="27"/>
      <c r="I47" s="27"/>
      <c r="J47" s="27"/>
      <c r="K47" s="19"/>
    </row>
    <row r="48" spans="2:11" ht="15" customHeight="1">
      <c r="B48" s="116"/>
      <c r="C48" s="116"/>
      <c r="F48" s="117" t="s">
        <v>43</v>
      </c>
      <c r="G48" s="117"/>
      <c r="H48" s="27"/>
      <c r="I48" s="27"/>
      <c r="J48" s="27"/>
      <c r="K48" s="4"/>
    </row>
    <row r="49" ht="15">
      <c r="K49" s="19"/>
    </row>
    <row r="51" ht="15">
      <c r="C51" s="19"/>
    </row>
    <row r="52" ht="15">
      <c r="C52" s="4"/>
    </row>
  </sheetData>
  <sheetProtection/>
  <mergeCells count="19">
    <mergeCell ref="A4:I4"/>
    <mergeCell ref="A5:I5"/>
    <mergeCell ref="A6:I6"/>
    <mergeCell ref="A9:A11"/>
    <mergeCell ref="B9:C9"/>
    <mergeCell ref="D9:D11"/>
    <mergeCell ref="H9:H10"/>
    <mergeCell ref="E9:E11"/>
    <mergeCell ref="F9:F11"/>
    <mergeCell ref="G9:G11"/>
    <mergeCell ref="K14:K16"/>
    <mergeCell ref="B47:C47"/>
    <mergeCell ref="B48:C48"/>
    <mergeCell ref="F46:G46"/>
    <mergeCell ref="F47:G47"/>
    <mergeCell ref="F48:G48"/>
    <mergeCell ref="B15:B18"/>
    <mergeCell ref="C15:C18"/>
    <mergeCell ref="G15:G18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05" t="s">
        <v>2</v>
      </c>
      <c r="B4" s="105"/>
      <c r="C4" s="105"/>
      <c r="D4" s="105"/>
      <c r="E4" s="105"/>
      <c r="F4" s="105"/>
      <c r="G4" s="105"/>
      <c r="H4" s="105"/>
      <c r="I4" s="105"/>
    </row>
    <row r="5" spans="1:9" ht="15">
      <c r="A5" s="105" t="s">
        <v>51</v>
      </c>
      <c r="B5" s="105"/>
      <c r="C5" s="105"/>
      <c r="D5" s="105"/>
      <c r="E5" s="105"/>
      <c r="F5" s="105"/>
      <c r="G5" s="105"/>
      <c r="H5" s="105"/>
      <c r="I5" s="105"/>
    </row>
    <row r="6" spans="1:9" ht="15">
      <c r="A6" s="105" t="s">
        <v>3</v>
      </c>
      <c r="B6" s="105"/>
      <c r="C6" s="105"/>
      <c r="D6" s="105"/>
      <c r="E6" s="105"/>
      <c r="F6" s="105"/>
      <c r="G6" s="105"/>
      <c r="H6" s="105"/>
      <c r="I6" s="105"/>
    </row>
    <row r="8" ht="9" customHeight="1" thickBot="1"/>
    <row r="9" spans="1:9" ht="21" customHeight="1">
      <c r="A9" s="106" t="s">
        <v>4</v>
      </c>
      <c r="B9" s="109" t="s">
        <v>5</v>
      </c>
      <c r="C9" s="110"/>
      <c r="D9" s="106" t="s">
        <v>6</v>
      </c>
      <c r="E9" s="106" t="s">
        <v>11</v>
      </c>
      <c r="F9" s="106" t="s">
        <v>40</v>
      </c>
      <c r="G9" s="111" t="s">
        <v>12</v>
      </c>
      <c r="H9" s="114" t="s">
        <v>7</v>
      </c>
      <c r="I9" s="1" t="s">
        <v>8</v>
      </c>
    </row>
    <row r="10" spans="1:9" ht="31.5" customHeight="1">
      <c r="A10" s="107"/>
      <c r="B10" s="51" t="s">
        <v>9</v>
      </c>
      <c r="C10" s="53" t="s">
        <v>10</v>
      </c>
      <c r="D10" s="107"/>
      <c r="E10" s="107"/>
      <c r="F10" s="107"/>
      <c r="G10" s="112"/>
      <c r="H10" s="115"/>
      <c r="I10" s="2"/>
    </row>
    <row r="11" spans="1:11" ht="20.25" customHeight="1" thickBot="1">
      <c r="A11" s="108"/>
      <c r="B11" s="52">
        <v>0.3</v>
      </c>
      <c r="C11" s="54">
        <v>0.7</v>
      </c>
      <c r="D11" s="108"/>
      <c r="E11" s="108"/>
      <c r="F11" s="108"/>
      <c r="G11" s="113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8"/>
      <c r="M14" s="19">
        <f>+K13*0.3</f>
        <v>39603054.3</v>
      </c>
    </row>
    <row r="15" spans="1:11" ht="15">
      <c r="A15" s="34" t="s">
        <v>17</v>
      </c>
      <c r="B15" s="119">
        <f>220000000+22552281</f>
        <v>242552281</v>
      </c>
      <c r="C15" s="119"/>
      <c r="D15" s="10"/>
      <c r="E15" s="11"/>
      <c r="F15" s="11"/>
      <c r="G15" s="122">
        <f t="shared" si="0"/>
        <v>242552281</v>
      </c>
      <c r="H15" s="9"/>
      <c r="I15" s="5"/>
      <c r="K15" s="118"/>
    </row>
    <row r="16" spans="1:11" ht="15">
      <c r="A16" s="34" t="s">
        <v>18</v>
      </c>
      <c r="B16" s="120"/>
      <c r="C16" s="120"/>
      <c r="D16" s="11"/>
      <c r="E16" s="11"/>
      <c r="F16" s="11"/>
      <c r="G16" s="123">
        <f t="shared" si="0"/>
        <v>0</v>
      </c>
      <c r="H16" s="9"/>
      <c r="I16" s="5"/>
      <c r="K16" s="118"/>
    </row>
    <row r="17" spans="1:11" ht="15">
      <c r="A17" s="34" t="s">
        <v>19</v>
      </c>
      <c r="B17" s="120"/>
      <c r="C17" s="120"/>
      <c r="D17" s="11"/>
      <c r="E17" s="11"/>
      <c r="F17" s="11"/>
      <c r="G17" s="123">
        <f t="shared" si="0"/>
        <v>0</v>
      </c>
      <c r="H17" s="9"/>
      <c r="I17" s="5"/>
      <c r="K17" s="57"/>
    </row>
    <row r="18" spans="1:14" ht="15">
      <c r="A18" s="35" t="s">
        <v>20</v>
      </c>
      <c r="B18" s="121"/>
      <c r="C18" s="121"/>
      <c r="D18" s="13"/>
      <c r="E18" s="13"/>
      <c r="F18" s="13"/>
      <c r="G18" s="124">
        <f t="shared" si="0"/>
        <v>0</v>
      </c>
      <c r="H18" s="9"/>
      <c r="I18" s="5"/>
      <c r="K18" s="57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v>20337.92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</f>
        <v>12157.54</v>
      </c>
      <c r="D29" s="6"/>
      <c r="E29" s="6"/>
      <c r="F29" s="6"/>
      <c r="G29" s="33"/>
      <c r="H29" s="9"/>
      <c r="I29" s="5"/>
    </row>
    <row r="30" spans="1:9" ht="15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>
      <c r="A31" s="42" t="s">
        <v>31</v>
      </c>
      <c r="B31" s="6"/>
      <c r="C31" s="6"/>
      <c r="D31" s="6"/>
      <c r="E31" s="6"/>
      <c r="F31" s="6"/>
      <c r="G31" s="33"/>
      <c r="H31" s="9"/>
      <c r="I31" s="5"/>
    </row>
    <row r="32" spans="1:9" ht="15">
      <c r="A32" s="40" t="s">
        <v>32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33</v>
      </c>
      <c r="B33" s="6"/>
      <c r="C33" s="6"/>
      <c r="D33" s="6"/>
      <c r="E33" s="6"/>
      <c r="F33" s="6"/>
      <c r="G33" s="33"/>
      <c r="H33" s="9"/>
      <c r="I33" s="5"/>
    </row>
    <row r="34" spans="1:9" ht="15">
      <c r="A34" s="32" t="s">
        <v>34</v>
      </c>
      <c r="B34" s="6"/>
      <c r="C34" s="6"/>
      <c r="D34" s="6"/>
      <c r="E34" s="6"/>
      <c r="F34" s="6"/>
      <c r="G34" s="33"/>
      <c r="H34" s="9"/>
      <c r="I34" s="5"/>
    </row>
    <row r="35" spans="1:9" ht="15">
      <c r="A35" s="39" t="s">
        <v>35</v>
      </c>
      <c r="B35" s="18">
        <f>+SUM(B23:B34)</f>
        <v>0</v>
      </c>
      <c r="C35" s="18">
        <f>+SUM(C23:C34)</f>
        <v>46855.46</v>
      </c>
      <c r="D35" s="6"/>
      <c r="E35" s="6"/>
      <c r="F35" s="6"/>
      <c r="G35" s="43">
        <f>SUM(B35:F35)</f>
        <v>46855.46</v>
      </c>
      <c r="H35" s="9"/>
      <c r="I35" s="5"/>
    </row>
    <row r="36" spans="1:9" ht="15.75" thickBot="1">
      <c r="A36" s="44" t="s">
        <v>36</v>
      </c>
      <c r="B36" s="46">
        <f>B21-B35</f>
        <v>281750335.3</v>
      </c>
      <c r="C36" s="46">
        <f>+C21-C35</f>
        <v>141121225.77</v>
      </c>
      <c r="D36" s="47"/>
      <c r="E36" s="47"/>
      <c r="F36" s="47"/>
      <c r="G36" s="48">
        <f>G21-G35</f>
        <v>422871561.07000005</v>
      </c>
      <c r="H36" s="9"/>
      <c r="I36" s="5"/>
    </row>
    <row r="37" spans="1:9" ht="15">
      <c r="A37" s="20"/>
      <c r="B37" s="21"/>
      <c r="C37" s="21"/>
      <c r="D37" s="7"/>
      <c r="E37" s="7"/>
      <c r="F37" s="7"/>
      <c r="G37" s="21"/>
      <c r="H37" s="7"/>
      <c r="I37" s="22"/>
    </row>
    <row r="38" spans="1:9" ht="15">
      <c r="A38" s="23" t="s">
        <v>69</v>
      </c>
      <c r="B38" s="21"/>
      <c r="C38" s="21"/>
      <c r="D38" s="7"/>
      <c r="E38" s="7"/>
      <c r="F38" s="7"/>
      <c r="G38" s="21"/>
      <c r="H38" s="7"/>
      <c r="I38" s="22"/>
    </row>
    <row r="40" spans="3:7" ht="15">
      <c r="C40" s="24" t="s">
        <v>37</v>
      </c>
      <c r="D40" s="24"/>
      <c r="E40" s="24"/>
      <c r="F40" s="24"/>
      <c r="G40" s="24"/>
    </row>
    <row r="41" spans="3:11" ht="15">
      <c r="C41" s="24" t="s">
        <v>38</v>
      </c>
      <c r="D41" s="24"/>
      <c r="E41" s="24"/>
      <c r="F41" s="24"/>
      <c r="G41" s="24"/>
      <c r="K41" s="4"/>
    </row>
    <row r="42" spans="3:11" ht="14.25" customHeight="1">
      <c r="C42" s="24"/>
      <c r="D42" s="24"/>
      <c r="E42" s="24"/>
      <c r="F42" s="24"/>
      <c r="G42" s="24"/>
      <c r="K42" s="4"/>
    </row>
    <row r="43" spans="11:12" ht="14.25" customHeight="1">
      <c r="K43" s="19"/>
      <c r="L43" s="56"/>
    </row>
    <row r="44" spans="11:12" ht="14.25" customHeight="1">
      <c r="K44" s="19"/>
      <c r="L44" s="56"/>
    </row>
    <row r="45" ht="14.25" customHeight="1"/>
    <row r="46" spans="2:11" ht="15" customHeight="1">
      <c r="B46" s="22"/>
      <c r="C46" s="22"/>
      <c r="F46" s="126" t="str">
        <f>+K46</f>
        <v>CHARLITO B. PADUL</v>
      </c>
      <c r="G46" s="125"/>
      <c r="H46" s="26"/>
      <c r="I46" s="26"/>
      <c r="J46" s="26"/>
      <c r="K46" s="4" t="s">
        <v>70</v>
      </c>
    </row>
    <row r="47" spans="2:11" ht="15" customHeight="1">
      <c r="B47" s="116"/>
      <c r="C47" s="116"/>
      <c r="F47" s="127" t="str">
        <f>+K47</f>
        <v>Asisstant City Budget Officer</v>
      </c>
      <c r="G47" s="117"/>
      <c r="H47" s="27"/>
      <c r="I47" s="27"/>
      <c r="J47" s="27"/>
      <c r="K47" s="19" t="s">
        <v>71</v>
      </c>
    </row>
    <row r="48" spans="2:11" ht="15" customHeight="1">
      <c r="B48" s="116"/>
      <c r="C48" s="116"/>
      <c r="F48" s="117" t="s">
        <v>43</v>
      </c>
      <c r="G48" s="117"/>
      <c r="H48" s="27"/>
      <c r="I48" s="27"/>
      <c r="J48" s="27"/>
      <c r="K48" s="4"/>
    </row>
    <row r="49" ht="15">
      <c r="K49" s="19"/>
    </row>
    <row r="51" ht="15">
      <c r="C51" s="19"/>
    </row>
    <row r="52" ht="15">
      <c r="C52" s="4"/>
    </row>
  </sheetData>
  <sheetProtection/>
  <mergeCells count="19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B48:C48"/>
    <mergeCell ref="F48:G48"/>
    <mergeCell ref="K14:K16"/>
    <mergeCell ref="B15:B18"/>
    <mergeCell ref="C15:C18"/>
    <mergeCell ref="G15:G18"/>
    <mergeCell ref="F46:G46"/>
    <mergeCell ref="B47:C47"/>
    <mergeCell ref="F47:G47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3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05" t="s">
        <v>2</v>
      </c>
      <c r="B4" s="105"/>
      <c r="C4" s="105"/>
      <c r="D4" s="105"/>
      <c r="E4" s="105"/>
      <c r="F4" s="105"/>
      <c r="G4" s="105"/>
      <c r="H4" s="105"/>
      <c r="I4" s="105"/>
    </row>
    <row r="5" spans="1:9" ht="15">
      <c r="A5" s="105" t="s">
        <v>62</v>
      </c>
      <c r="B5" s="105"/>
      <c r="C5" s="105"/>
      <c r="D5" s="105"/>
      <c r="E5" s="105"/>
      <c r="F5" s="105"/>
      <c r="G5" s="105"/>
      <c r="H5" s="105"/>
      <c r="I5" s="105"/>
    </row>
    <row r="6" spans="1:9" ht="15">
      <c r="A6" s="105" t="s">
        <v>3</v>
      </c>
      <c r="B6" s="105"/>
      <c r="C6" s="105"/>
      <c r="D6" s="105"/>
      <c r="E6" s="105"/>
      <c r="F6" s="105"/>
      <c r="G6" s="105"/>
      <c r="H6" s="105"/>
      <c r="I6" s="105"/>
    </row>
    <row r="8" ht="9" customHeight="1" thickBot="1"/>
    <row r="9" spans="1:9" ht="21" customHeight="1">
      <c r="A9" s="106" t="s">
        <v>4</v>
      </c>
      <c r="B9" s="109" t="s">
        <v>5</v>
      </c>
      <c r="C9" s="110"/>
      <c r="D9" s="106" t="s">
        <v>6</v>
      </c>
      <c r="E9" s="106" t="s">
        <v>11</v>
      </c>
      <c r="F9" s="106" t="s">
        <v>40</v>
      </c>
      <c r="G9" s="111" t="s">
        <v>12</v>
      </c>
      <c r="H9" s="114" t="s">
        <v>7</v>
      </c>
      <c r="I9" s="1" t="s">
        <v>8</v>
      </c>
    </row>
    <row r="10" spans="1:9" ht="31.5" customHeight="1">
      <c r="A10" s="107"/>
      <c r="B10" s="51" t="s">
        <v>9</v>
      </c>
      <c r="C10" s="53" t="s">
        <v>10</v>
      </c>
      <c r="D10" s="107"/>
      <c r="E10" s="107"/>
      <c r="F10" s="107"/>
      <c r="G10" s="112"/>
      <c r="H10" s="115"/>
      <c r="I10" s="2"/>
    </row>
    <row r="11" spans="1:11" ht="20.25" customHeight="1" thickBot="1">
      <c r="A11" s="108"/>
      <c r="B11" s="52">
        <v>0.3</v>
      </c>
      <c r="C11" s="54">
        <v>0.7</v>
      </c>
      <c r="D11" s="108"/>
      <c r="E11" s="108"/>
      <c r="F11" s="108"/>
      <c r="G11" s="113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8"/>
      <c r="M14" s="19">
        <f>+K13*0.3</f>
        <v>39603054.3</v>
      </c>
    </row>
    <row r="15" spans="1:11" ht="15">
      <c r="A15" s="34" t="s">
        <v>17</v>
      </c>
      <c r="B15" s="119">
        <f>220000000+22552281</f>
        <v>242552281</v>
      </c>
      <c r="C15" s="119"/>
      <c r="D15" s="10"/>
      <c r="E15" s="11"/>
      <c r="F15" s="11"/>
      <c r="G15" s="122">
        <f t="shared" si="0"/>
        <v>242552281</v>
      </c>
      <c r="H15" s="9"/>
      <c r="I15" s="5"/>
      <c r="K15" s="118"/>
    </row>
    <row r="16" spans="1:11" ht="15">
      <c r="A16" s="34" t="s">
        <v>18</v>
      </c>
      <c r="B16" s="120"/>
      <c r="C16" s="120"/>
      <c r="D16" s="11"/>
      <c r="E16" s="11"/>
      <c r="F16" s="11"/>
      <c r="G16" s="123">
        <f t="shared" si="0"/>
        <v>0</v>
      </c>
      <c r="H16" s="9"/>
      <c r="I16" s="5"/>
      <c r="K16" s="118"/>
    </row>
    <row r="17" spans="1:11" ht="15">
      <c r="A17" s="34" t="s">
        <v>19</v>
      </c>
      <c r="B17" s="120"/>
      <c r="C17" s="120"/>
      <c r="D17" s="11"/>
      <c r="E17" s="11"/>
      <c r="F17" s="11"/>
      <c r="G17" s="123">
        <f t="shared" si="0"/>
        <v>0</v>
      </c>
      <c r="H17" s="9"/>
      <c r="I17" s="5"/>
      <c r="K17" s="58"/>
    </row>
    <row r="18" spans="1:14" ht="15">
      <c r="A18" s="35" t="s">
        <v>20</v>
      </c>
      <c r="B18" s="121"/>
      <c r="C18" s="121"/>
      <c r="D18" s="13"/>
      <c r="E18" s="13"/>
      <c r="F18" s="13"/>
      <c r="G18" s="124">
        <f t="shared" si="0"/>
        <v>0</v>
      </c>
      <c r="H18" s="9"/>
      <c r="I18" s="5"/>
      <c r="K18" s="58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8097.56+4059.98+4065.58</f>
        <v>16223.12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32</v>
      </c>
      <c r="B33" s="6"/>
      <c r="C33" s="6"/>
      <c r="D33" s="6"/>
      <c r="E33" s="6"/>
      <c r="F33" s="6"/>
      <c r="G33" s="33"/>
      <c r="H33" s="9"/>
      <c r="I33" s="5"/>
    </row>
    <row r="34" spans="1:9" ht="15">
      <c r="A34" s="40" t="s">
        <v>64</v>
      </c>
      <c r="B34" s="6"/>
      <c r="C34" s="6">
        <v>2636849</v>
      </c>
      <c r="D34" s="6"/>
      <c r="E34" s="6"/>
      <c r="F34" s="6"/>
      <c r="G34" s="33"/>
      <c r="H34" s="9"/>
      <c r="I34" s="5"/>
    </row>
    <row r="35" spans="1:9" ht="15">
      <c r="A35" s="40" t="s">
        <v>33</v>
      </c>
      <c r="B35" s="6"/>
      <c r="C35" s="6"/>
      <c r="D35" s="6"/>
      <c r="E35" s="6"/>
      <c r="F35" s="6"/>
      <c r="G35" s="33"/>
      <c r="H35" s="9"/>
      <c r="I35" s="5"/>
    </row>
    <row r="36" spans="1:9" ht="15">
      <c r="A36" s="32" t="s">
        <v>34</v>
      </c>
      <c r="B36" s="6"/>
      <c r="C36" s="6"/>
      <c r="D36" s="6"/>
      <c r="E36" s="6"/>
      <c r="F36" s="6"/>
      <c r="G36" s="33"/>
      <c r="H36" s="9"/>
      <c r="I36" s="5"/>
    </row>
    <row r="37" spans="1:9" ht="15">
      <c r="A37" s="39" t="s">
        <v>35</v>
      </c>
      <c r="B37" s="18">
        <f>+SUM(B23:B36)</f>
        <v>0</v>
      </c>
      <c r="C37" s="18">
        <f>+SUM(C23:C36)</f>
        <v>2740090.17</v>
      </c>
      <c r="D37" s="6"/>
      <c r="E37" s="6"/>
      <c r="F37" s="6"/>
      <c r="G37" s="43">
        <f>SUM(B37:F37)</f>
        <v>2740090.17</v>
      </c>
      <c r="H37" s="9"/>
      <c r="I37" s="5"/>
    </row>
    <row r="38" spans="1:9" ht="15.75" thickBot="1">
      <c r="A38" s="44" t="s">
        <v>36</v>
      </c>
      <c r="B38" s="46">
        <f>B21-B37</f>
        <v>281750335.3</v>
      </c>
      <c r="C38" s="46">
        <f>+C21-C37</f>
        <v>138427991.06000003</v>
      </c>
      <c r="D38" s="47"/>
      <c r="E38" s="47"/>
      <c r="F38" s="47"/>
      <c r="G38" s="48">
        <f>G21-G37</f>
        <v>420178326.36</v>
      </c>
      <c r="H38" s="9"/>
      <c r="I38" s="5"/>
    </row>
    <row r="39" spans="1:9" ht="15">
      <c r="A39" s="20"/>
      <c r="B39" s="21"/>
      <c r="C39" s="21"/>
      <c r="D39" s="7"/>
      <c r="E39" s="7"/>
      <c r="F39" s="7"/>
      <c r="G39" s="21"/>
      <c r="H39" s="7"/>
      <c r="I39" s="22"/>
    </row>
    <row r="40" spans="1:9" ht="15">
      <c r="A40" s="23" t="s">
        <v>69</v>
      </c>
      <c r="B40" s="21"/>
      <c r="C40" s="21"/>
      <c r="D40" s="7"/>
      <c r="E40" s="7"/>
      <c r="F40" s="7"/>
      <c r="G40" s="21"/>
      <c r="H40" s="7"/>
      <c r="I40" s="22"/>
    </row>
    <row r="42" spans="3:7" ht="15">
      <c r="C42" s="24" t="s">
        <v>37</v>
      </c>
      <c r="D42" s="24"/>
      <c r="E42" s="24"/>
      <c r="F42" s="24"/>
      <c r="G42" s="24"/>
    </row>
    <row r="43" spans="3:11" ht="15">
      <c r="C43" s="24" t="s">
        <v>38</v>
      </c>
      <c r="D43" s="24"/>
      <c r="E43" s="24"/>
      <c r="F43" s="24"/>
      <c r="G43" s="24"/>
      <c r="K43" s="4"/>
    </row>
    <row r="44" spans="3:11" ht="14.25" customHeight="1">
      <c r="C44" s="24"/>
      <c r="D44" s="24"/>
      <c r="E44" s="24"/>
      <c r="F44" s="24"/>
      <c r="G44" s="24"/>
      <c r="K44" s="4"/>
    </row>
    <row r="45" spans="11:12" ht="14.25" customHeight="1">
      <c r="K45" s="19"/>
      <c r="L45" s="56"/>
    </row>
    <row r="46" spans="11:12" ht="14.25" customHeight="1">
      <c r="K46" s="19"/>
      <c r="L46" s="56"/>
    </row>
    <row r="47" ht="14.25" customHeight="1"/>
    <row r="48" spans="2:11" ht="15" customHeight="1">
      <c r="B48" s="22"/>
      <c r="C48" s="22"/>
      <c r="F48" s="126" t="str">
        <f>+K48</f>
        <v>CHARLITO B. PADUL</v>
      </c>
      <c r="G48" s="125"/>
      <c r="H48" s="26"/>
      <c r="I48" s="26"/>
      <c r="J48" s="26"/>
      <c r="K48" s="4" t="s">
        <v>70</v>
      </c>
    </row>
    <row r="49" spans="2:11" ht="15" customHeight="1">
      <c r="B49" s="116"/>
      <c r="C49" s="116"/>
      <c r="F49" s="127" t="str">
        <f>+K49</f>
        <v>Asisstant City Budget Officer</v>
      </c>
      <c r="G49" s="117"/>
      <c r="H49" s="27"/>
      <c r="I49" s="27"/>
      <c r="J49" s="27"/>
      <c r="K49" s="19" t="s">
        <v>71</v>
      </c>
    </row>
    <row r="50" spans="2:11" ht="15" customHeight="1">
      <c r="B50" s="116"/>
      <c r="C50" s="116"/>
      <c r="F50" s="117" t="s">
        <v>43</v>
      </c>
      <c r="G50" s="117"/>
      <c r="H50" s="27"/>
      <c r="I50" s="27"/>
      <c r="J50" s="27"/>
      <c r="K50" s="4"/>
    </row>
    <row r="51" spans="1:14" s="19" customFormat="1" ht="15">
      <c r="A51"/>
      <c r="B51"/>
      <c r="C51"/>
      <c r="D51"/>
      <c r="E51"/>
      <c r="F51"/>
      <c r="G51"/>
      <c r="H51"/>
      <c r="I51"/>
      <c r="J51"/>
      <c r="M51"/>
      <c r="N51"/>
    </row>
    <row r="53" spans="1:14" s="19" customFormat="1" ht="15">
      <c r="A53"/>
      <c r="B53"/>
      <c r="D53"/>
      <c r="E53"/>
      <c r="F53"/>
      <c r="G53"/>
      <c r="H53"/>
      <c r="I53"/>
      <c r="J53"/>
      <c r="K53"/>
      <c r="M53"/>
      <c r="N53"/>
    </row>
    <row r="54" spans="1:14" s="19" customFormat="1" ht="15">
      <c r="A54"/>
      <c r="B54"/>
      <c r="C54" s="4"/>
      <c r="D54"/>
      <c r="E54"/>
      <c r="F54"/>
      <c r="G54"/>
      <c r="H54"/>
      <c r="I54"/>
      <c r="J54"/>
      <c r="K54"/>
      <c r="M54"/>
      <c r="N54"/>
    </row>
  </sheetData>
  <sheetProtection/>
  <mergeCells count="19">
    <mergeCell ref="B50:C50"/>
    <mergeCell ref="F50:G50"/>
    <mergeCell ref="K14:K16"/>
    <mergeCell ref="B15:B18"/>
    <mergeCell ref="C15:C18"/>
    <mergeCell ref="G15:G18"/>
    <mergeCell ref="F48:G48"/>
    <mergeCell ref="B49:C49"/>
    <mergeCell ref="F49:G49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3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05" t="s">
        <v>2</v>
      </c>
      <c r="B4" s="105"/>
      <c r="C4" s="105"/>
      <c r="D4" s="105"/>
      <c r="E4" s="105"/>
      <c r="F4" s="105"/>
      <c r="G4" s="105"/>
      <c r="H4" s="105"/>
      <c r="I4" s="105"/>
    </row>
    <row r="5" spans="1:9" ht="15">
      <c r="A5" s="105" t="s">
        <v>72</v>
      </c>
      <c r="B5" s="105"/>
      <c r="C5" s="105"/>
      <c r="D5" s="105"/>
      <c r="E5" s="105"/>
      <c r="F5" s="105"/>
      <c r="G5" s="105"/>
      <c r="H5" s="105"/>
      <c r="I5" s="105"/>
    </row>
    <row r="6" spans="1:9" ht="15">
      <c r="A6" s="105" t="s">
        <v>3</v>
      </c>
      <c r="B6" s="105"/>
      <c r="C6" s="105"/>
      <c r="D6" s="105"/>
      <c r="E6" s="105"/>
      <c r="F6" s="105"/>
      <c r="G6" s="105"/>
      <c r="H6" s="105"/>
      <c r="I6" s="105"/>
    </row>
    <row r="8" ht="9" customHeight="1" thickBot="1"/>
    <row r="9" spans="1:9" ht="21" customHeight="1">
      <c r="A9" s="106" t="s">
        <v>4</v>
      </c>
      <c r="B9" s="109" t="s">
        <v>5</v>
      </c>
      <c r="C9" s="110"/>
      <c r="D9" s="106" t="s">
        <v>6</v>
      </c>
      <c r="E9" s="106" t="s">
        <v>11</v>
      </c>
      <c r="F9" s="106" t="s">
        <v>40</v>
      </c>
      <c r="G9" s="111" t="s">
        <v>12</v>
      </c>
      <c r="H9" s="114" t="s">
        <v>7</v>
      </c>
      <c r="I9" s="1" t="s">
        <v>8</v>
      </c>
    </row>
    <row r="10" spans="1:9" ht="31.5" customHeight="1">
      <c r="A10" s="107"/>
      <c r="B10" s="51" t="s">
        <v>9</v>
      </c>
      <c r="C10" s="53" t="s">
        <v>10</v>
      </c>
      <c r="D10" s="107"/>
      <c r="E10" s="107"/>
      <c r="F10" s="107"/>
      <c r="G10" s="112"/>
      <c r="H10" s="115"/>
      <c r="I10" s="2"/>
    </row>
    <row r="11" spans="1:11" ht="20.25" customHeight="1" thickBot="1">
      <c r="A11" s="108"/>
      <c r="B11" s="52">
        <v>0.3</v>
      </c>
      <c r="C11" s="54">
        <v>0.7</v>
      </c>
      <c r="D11" s="108"/>
      <c r="E11" s="108"/>
      <c r="F11" s="108"/>
      <c r="G11" s="113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8"/>
      <c r="M14" s="19">
        <f>+K13*0.3</f>
        <v>39603054.3</v>
      </c>
    </row>
    <row r="15" spans="1:11" ht="15">
      <c r="A15" s="34" t="s">
        <v>17</v>
      </c>
      <c r="B15" s="119">
        <f>220000000+22552281</f>
        <v>242552281</v>
      </c>
      <c r="C15" s="119"/>
      <c r="D15" s="10"/>
      <c r="E15" s="11"/>
      <c r="F15" s="11"/>
      <c r="G15" s="122">
        <f t="shared" si="0"/>
        <v>242552281</v>
      </c>
      <c r="H15" s="9"/>
      <c r="I15" s="5"/>
      <c r="K15" s="118"/>
    </row>
    <row r="16" spans="1:11" ht="15">
      <c r="A16" s="34" t="s">
        <v>18</v>
      </c>
      <c r="B16" s="120"/>
      <c r="C16" s="120"/>
      <c r="D16" s="11"/>
      <c r="E16" s="11"/>
      <c r="F16" s="11"/>
      <c r="G16" s="123">
        <f t="shared" si="0"/>
        <v>0</v>
      </c>
      <c r="H16" s="9"/>
      <c r="I16" s="5"/>
      <c r="K16" s="118"/>
    </row>
    <row r="17" spans="1:11" ht="15">
      <c r="A17" s="34" t="s">
        <v>19</v>
      </c>
      <c r="B17" s="120"/>
      <c r="C17" s="120"/>
      <c r="D17" s="11"/>
      <c r="E17" s="11"/>
      <c r="F17" s="11"/>
      <c r="G17" s="123">
        <f t="shared" si="0"/>
        <v>0</v>
      </c>
      <c r="H17" s="9"/>
      <c r="I17" s="5"/>
      <c r="K17" s="58"/>
    </row>
    <row r="18" spans="1:14" ht="15">
      <c r="A18" s="35" t="s">
        <v>20</v>
      </c>
      <c r="B18" s="121"/>
      <c r="C18" s="121"/>
      <c r="D18" s="13"/>
      <c r="E18" s="13"/>
      <c r="F18" s="13"/>
      <c r="G18" s="124">
        <f t="shared" si="0"/>
        <v>0</v>
      </c>
      <c r="H18" s="9"/>
      <c r="I18" s="5"/>
      <c r="K18" s="58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8097.56+4059.98+4065.58+4048.78</f>
        <v>20271.9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32</v>
      </c>
      <c r="B33" s="6"/>
      <c r="C33" s="6"/>
      <c r="D33" s="6"/>
      <c r="E33" s="6"/>
      <c r="F33" s="6"/>
      <c r="G33" s="33"/>
      <c r="H33" s="9"/>
      <c r="I33" s="5"/>
    </row>
    <row r="34" spans="1:9" ht="15">
      <c r="A34" s="40" t="s">
        <v>64</v>
      </c>
      <c r="B34" s="6"/>
      <c r="C34" s="6">
        <v>2636849</v>
      </c>
      <c r="D34" s="6"/>
      <c r="E34" s="6"/>
      <c r="F34" s="6"/>
      <c r="G34" s="33"/>
      <c r="H34" s="9"/>
      <c r="I34" s="5"/>
    </row>
    <row r="35" spans="1:9" ht="15">
      <c r="A35" s="40" t="s">
        <v>33</v>
      </c>
      <c r="B35" s="6"/>
      <c r="C35" s="6"/>
      <c r="D35" s="6"/>
      <c r="E35" s="6"/>
      <c r="F35" s="6"/>
      <c r="G35" s="33"/>
      <c r="H35" s="9"/>
      <c r="I35" s="5"/>
    </row>
    <row r="36" spans="1:9" ht="15">
      <c r="A36" s="32" t="s">
        <v>34</v>
      </c>
      <c r="B36" s="6"/>
      <c r="C36" s="6"/>
      <c r="D36" s="6"/>
      <c r="E36" s="6"/>
      <c r="F36" s="6"/>
      <c r="G36" s="33"/>
      <c r="H36" s="9"/>
      <c r="I36" s="5"/>
    </row>
    <row r="37" spans="1:9" ht="15">
      <c r="A37" s="39" t="s">
        <v>35</v>
      </c>
      <c r="B37" s="18">
        <f>+SUM(B23:B36)</f>
        <v>0</v>
      </c>
      <c r="C37" s="18">
        <f>+SUM(C23:C36)</f>
        <v>2744138.95</v>
      </c>
      <c r="D37" s="6"/>
      <c r="E37" s="6"/>
      <c r="F37" s="6"/>
      <c r="G37" s="43">
        <f>SUM(B37:F37)</f>
        <v>2744138.95</v>
      </c>
      <c r="H37" s="9"/>
      <c r="I37" s="5"/>
    </row>
    <row r="38" spans="1:9" ht="15.75" thickBot="1">
      <c r="A38" s="44" t="s">
        <v>36</v>
      </c>
      <c r="B38" s="46">
        <f>B21-B37</f>
        <v>281750335.3</v>
      </c>
      <c r="C38" s="46">
        <f>+C21-C37</f>
        <v>138423942.28000003</v>
      </c>
      <c r="D38" s="47"/>
      <c r="E38" s="47"/>
      <c r="F38" s="47"/>
      <c r="G38" s="48">
        <f>G21-G37</f>
        <v>420174277.58000004</v>
      </c>
      <c r="H38" s="9"/>
      <c r="I38" s="5"/>
    </row>
    <row r="39" spans="1:9" ht="15">
      <c r="A39" s="20"/>
      <c r="B39" s="21"/>
      <c r="C39" s="21"/>
      <c r="D39" s="7"/>
      <c r="E39" s="7"/>
      <c r="F39" s="7"/>
      <c r="G39" s="21"/>
      <c r="H39" s="7"/>
      <c r="I39" s="22"/>
    </row>
    <row r="40" spans="1:9" ht="15">
      <c r="A40" s="23" t="s">
        <v>69</v>
      </c>
      <c r="B40" s="21"/>
      <c r="C40" s="21"/>
      <c r="D40" s="7"/>
      <c r="E40" s="7"/>
      <c r="F40" s="7"/>
      <c r="G40" s="21"/>
      <c r="H40" s="7"/>
      <c r="I40" s="22"/>
    </row>
    <row r="42" spans="3:7" ht="15">
      <c r="C42" s="24" t="s">
        <v>37</v>
      </c>
      <c r="D42" s="24"/>
      <c r="E42" s="24"/>
      <c r="F42" s="24"/>
      <c r="G42" s="24"/>
    </row>
    <row r="43" spans="3:11" ht="15">
      <c r="C43" s="24" t="s">
        <v>38</v>
      </c>
      <c r="D43" s="24"/>
      <c r="E43" s="24"/>
      <c r="F43" s="24"/>
      <c r="G43" s="24"/>
      <c r="K43" s="4"/>
    </row>
    <row r="44" spans="3:11" ht="14.25" customHeight="1">
      <c r="C44" s="24"/>
      <c r="D44" s="24"/>
      <c r="E44" s="24"/>
      <c r="F44" s="24"/>
      <c r="G44" s="24"/>
      <c r="K44" s="4"/>
    </row>
    <row r="45" spans="11:12" ht="14.25" customHeight="1">
      <c r="K45" s="19"/>
      <c r="L45" s="56"/>
    </row>
    <row r="46" spans="11:12" ht="14.25" customHeight="1">
      <c r="K46" s="19"/>
      <c r="L46" s="56"/>
    </row>
    <row r="47" ht="14.25" customHeight="1"/>
    <row r="48" spans="2:11" ht="15" customHeight="1">
      <c r="B48" s="22"/>
      <c r="C48" s="22"/>
      <c r="F48" s="126" t="str">
        <f>+K48</f>
        <v>CHARLITO B. PADUL</v>
      </c>
      <c r="G48" s="125"/>
      <c r="H48" s="26"/>
      <c r="I48" s="26"/>
      <c r="J48" s="26"/>
      <c r="K48" s="4" t="s">
        <v>70</v>
      </c>
    </row>
    <row r="49" spans="2:11" ht="15" customHeight="1">
      <c r="B49" s="116"/>
      <c r="C49" s="116"/>
      <c r="F49" s="127" t="str">
        <f>+K49</f>
        <v>Asisstant City Budget Officer</v>
      </c>
      <c r="G49" s="117"/>
      <c r="H49" s="27"/>
      <c r="I49" s="27"/>
      <c r="J49" s="27"/>
      <c r="K49" s="19" t="s">
        <v>71</v>
      </c>
    </row>
    <row r="50" spans="2:11" ht="15" customHeight="1">
      <c r="B50" s="116"/>
      <c r="C50" s="116"/>
      <c r="F50" s="117" t="s">
        <v>43</v>
      </c>
      <c r="G50" s="117"/>
      <c r="H50" s="27"/>
      <c r="I50" s="27"/>
      <c r="J50" s="27"/>
      <c r="K50" s="4"/>
    </row>
    <row r="51" spans="1:14" s="19" customFormat="1" ht="15">
      <c r="A51"/>
      <c r="B51"/>
      <c r="C51"/>
      <c r="D51"/>
      <c r="E51"/>
      <c r="F51"/>
      <c r="G51"/>
      <c r="H51"/>
      <c r="I51"/>
      <c r="J51"/>
      <c r="M51"/>
      <c r="N51"/>
    </row>
    <row r="53" spans="1:14" s="19" customFormat="1" ht="15">
      <c r="A53"/>
      <c r="B53"/>
      <c r="D53"/>
      <c r="E53"/>
      <c r="F53"/>
      <c r="G53"/>
      <c r="H53"/>
      <c r="I53"/>
      <c r="J53"/>
      <c r="K53"/>
      <c r="M53"/>
      <c r="N53"/>
    </row>
    <row r="54" spans="1:14" s="19" customFormat="1" ht="15">
      <c r="A54"/>
      <c r="B54"/>
      <c r="C54" s="4"/>
      <c r="D54"/>
      <c r="E54"/>
      <c r="F54"/>
      <c r="G54"/>
      <c r="H54"/>
      <c r="I54"/>
      <c r="J54"/>
      <c r="K54"/>
      <c r="M54"/>
      <c r="N54"/>
    </row>
  </sheetData>
  <sheetProtection/>
  <mergeCells count="19">
    <mergeCell ref="B50:C50"/>
    <mergeCell ref="F50:G50"/>
    <mergeCell ref="K14:K16"/>
    <mergeCell ref="B15:B18"/>
    <mergeCell ref="C15:C18"/>
    <mergeCell ref="G15:G18"/>
    <mergeCell ref="F48:G48"/>
    <mergeCell ref="B49:C49"/>
    <mergeCell ref="F49:G49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0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05" t="s">
        <v>2</v>
      </c>
      <c r="B4" s="105"/>
      <c r="C4" s="105"/>
      <c r="D4" s="105"/>
      <c r="E4" s="105"/>
      <c r="F4" s="105"/>
      <c r="G4" s="105"/>
      <c r="H4" s="105"/>
      <c r="I4" s="105"/>
    </row>
    <row r="5" spans="1:9" ht="15">
      <c r="A5" s="105" t="s">
        <v>73</v>
      </c>
      <c r="B5" s="105"/>
      <c r="C5" s="105"/>
      <c r="D5" s="105"/>
      <c r="E5" s="105"/>
      <c r="F5" s="105"/>
      <c r="G5" s="105"/>
      <c r="H5" s="105"/>
      <c r="I5" s="105"/>
    </row>
    <row r="6" spans="1:9" ht="15">
      <c r="A6" s="105" t="s">
        <v>3</v>
      </c>
      <c r="B6" s="105"/>
      <c r="C6" s="105"/>
      <c r="D6" s="105"/>
      <c r="E6" s="105"/>
      <c r="F6" s="105"/>
      <c r="G6" s="105"/>
      <c r="H6" s="105"/>
      <c r="I6" s="105"/>
    </row>
    <row r="8" ht="9" customHeight="1" thickBot="1"/>
    <row r="9" spans="1:9" ht="21" customHeight="1">
      <c r="A9" s="106" t="s">
        <v>4</v>
      </c>
      <c r="B9" s="109" t="s">
        <v>5</v>
      </c>
      <c r="C9" s="110"/>
      <c r="D9" s="106" t="s">
        <v>6</v>
      </c>
      <c r="E9" s="106" t="s">
        <v>11</v>
      </c>
      <c r="F9" s="106" t="s">
        <v>40</v>
      </c>
      <c r="G9" s="111" t="s">
        <v>12</v>
      </c>
      <c r="H9" s="114" t="s">
        <v>7</v>
      </c>
      <c r="I9" s="1" t="s">
        <v>8</v>
      </c>
    </row>
    <row r="10" spans="1:9" ht="31.5" customHeight="1">
      <c r="A10" s="107"/>
      <c r="B10" s="51" t="s">
        <v>9</v>
      </c>
      <c r="C10" s="53" t="s">
        <v>10</v>
      </c>
      <c r="D10" s="107"/>
      <c r="E10" s="107"/>
      <c r="F10" s="107"/>
      <c r="G10" s="112"/>
      <c r="H10" s="115"/>
      <c r="I10" s="2"/>
    </row>
    <row r="11" spans="1:11" ht="20.25" customHeight="1" thickBot="1">
      <c r="A11" s="108"/>
      <c r="B11" s="52">
        <v>0.3</v>
      </c>
      <c r="C11" s="54">
        <v>0.7</v>
      </c>
      <c r="D11" s="108"/>
      <c r="E11" s="108"/>
      <c r="F11" s="108"/>
      <c r="G11" s="113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8"/>
      <c r="M14" s="19">
        <f>+K13*0.3</f>
        <v>39603054.3</v>
      </c>
    </row>
    <row r="15" spans="1:11" ht="15">
      <c r="A15" s="34" t="s">
        <v>17</v>
      </c>
      <c r="B15" s="119">
        <f>220000000+22552281</f>
        <v>242552281</v>
      </c>
      <c r="C15" s="119"/>
      <c r="D15" s="10"/>
      <c r="E15" s="11"/>
      <c r="F15" s="11"/>
      <c r="G15" s="122">
        <f t="shared" si="0"/>
        <v>242552281</v>
      </c>
      <c r="H15" s="9"/>
      <c r="I15" s="5"/>
      <c r="K15" s="118"/>
    </row>
    <row r="16" spans="1:11" ht="15">
      <c r="A16" s="34" t="s">
        <v>18</v>
      </c>
      <c r="B16" s="120"/>
      <c r="C16" s="120"/>
      <c r="D16" s="11"/>
      <c r="E16" s="11"/>
      <c r="F16" s="11"/>
      <c r="G16" s="123">
        <f t="shared" si="0"/>
        <v>0</v>
      </c>
      <c r="H16" s="9"/>
      <c r="I16" s="5"/>
      <c r="K16" s="118"/>
    </row>
    <row r="17" spans="1:11" ht="15">
      <c r="A17" s="34" t="s">
        <v>19</v>
      </c>
      <c r="B17" s="120"/>
      <c r="C17" s="120"/>
      <c r="D17" s="11"/>
      <c r="E17" s="11"/>
      <c r="F17" s="11"/>
      <c r="G17" s="123">
        <f t="shared" si="0"/>
        <v>0</v>
      </c>
      <c r="H17" s="9"/>
      <c r="I17" s="5"/>
      <c r="K17" s="60"/>
    </row>
    <row r="18" spans="1:14" ht="15">
      <c r="A18" s="35" t="s">
        <v>20</v>
      </c>
      <c r="B18" s="121"/>
      <c r="C18" s="121"/>
      <c r="D18" s="13"/>
      <c r="E18" s="13"/>
      <c r="F18" s="13"/>
      <c r="G18" s="124">
        <f t="shared" si="0"/>
        <v>0</v>
      </c>
      <c r="H18" s="9"/>
      <c r="I18" s="5"/>
      <c r="K18" s="60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8097.56+4059.98+4065.58+4048.78+4048.78</f>
        <v>24320.68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76</v>
      </c>
      <c r="B33" s="6"/>
      <c r="C33" s="6">
        <v>103836.68</v>
      </c>
      <c r="D33" s="6"/>
      <c r="E33" s="6"/>
      <c r="F33" s="6"/>
      <c r="G33" s="33"/>
      <c r="H33" s="9"/>
      <c r="I33" s="5"/>
    </row>
    <row r="34" spans="1:9" ht="15">
      <c r="A34" s="40" t="s">
        <v>32</v>
      </c>
      <c r="B34" s="6"/>
      <c r="C34" s="6"/>
      <c r="D34" s="6"/>
      <c r="E34" s="6"/>
      <c r="F34" s="6"/>
      <c r="G34" s="33"/>
      <c r="H34" s="9"/>
      <c r="I34" s="5"/>
    </row>
    <row r="35" spans="1:9" ht="15">
      <c r="A35" s="40" t="s">
        <v>64</v>
      </c>
      <c r="B35" s="6"/>
      <c r="C35" s="6">
        <v>2636849</v>
      </c>
      <c r="D35" s="6"/>
      <c r="E35" s="6"/>
      <c r="F35" s="6"/>
      <c r="G35" s="33"/>
      <c r="H35" s="9"/>
      <c r="I35" s="5"/>
    </row>
    <row r="36" spans="1:9" ht="15">
      <c r="A36" s="40" t="s">
        <v>33</v>
      </c>
      <c r="B36" s="6"/>
      <c r="C36" s="6"/>
      <c r="D36" s="6"/>
      <c r="E36" s="6"/>
      <c r="F36" s="6"/>
      <c r="G36" s="33"/>
      <c r="H36" s="9"/>
      <c r="I36" s="5"/>
    </row>
    <row r="37" spans="1:9" ht="15">
      <c r="A37" s="32" t="s">
        <v>34</v>
      </c>
      <c r="B37" s="6"/>
      <c r="C37" s="6"/>
      <c r="D37" s="6"/>
      <c r="E37" s="6"/>
      <c r="F37" s="6"/>
      <c r="G37" s="33"/>
      <c r="H37" s="9"/>
      <c r="I37" s="5"/>
    </row>
    <row r="38" spans="1:9" ht="15">
      <c r="A38" s="39" t="s">
        <v>35</v>
      </c>
      <c r="B38" s="18">
        <f>+SUM(B23:B37)</f>
        <v>0</v>
      </c>
      <c r="C38" s="18">
        <f>+SUM(C23:C37)</f>
        <v>2852024.41</v>
      </c>
      <c r="D38" s="6"/>
      <c r="E38" s="6"/>
      <c r="F38" s="6"/>
      <c r="G38" s="43">
        <f>SUM(B38:F38)</f>
        <v>2852024.41</v>
      </c>
      <c r="H38" s="9"/>
      <c r="I38" s="5"/>
    </row>
    <row r="39" spans="1:9" ht="15.75" thickBot="1">
      <c r="A39" s="44" t="s">
        <v>36</v>
      </c>
      <c r="B39" s="46">
        <f>B21-B38</f>
        <v>281750335.3</v>
      </c>
      <c r="C39" s="46">
        <f>+C21-C38</f>
        <v>138316056.82000002</v>
      </c>
      <c r="D39" s="47"/>
      <c r="E39" s="47"/>
      <c r="F39" s="47"/>
      <c r="G39" s="48">
        <f>G21-G38</f>
        <v>420066392.12</v>
      </c>
      <c r="H39" s="9"/>
      <c r="I39" s="5"/>
    </row>
    <row r="40" spans="1:9" ht="15">
      <c r="A40" s="20"/>
      <c r="B40" s="21"/>
      <c r="C40" s="21"/>
      <c r="D40" s="7"/>
      <c r="E40" s="7"/>
      <c r="F40" s="7"/>
      <c r="G40" s="21"/>
      <c r="H40" s="7"/>
      <c r="I40" s="22"/>
    </row>
    <row r="41" spans="1:9" ht="15">
      <c r="A41" s="23" t="s">
        <v>69</v>
      </c>
      <c r="B41" s="21"/>
      <c r="C41" s="21"/>
      <c r="D41" s="7"/>
      <c r="E41" s="7"/>
      <c r="F41" s="7"/>
      <c r="G41" s="21"/>
      <c r="H41" s="7"/>
      <c r="I41" s="22"/>
    </row>
    <row r="43" spans="3:7" ht="15">
      <c r="C43" s="24" t="s">
        <v>37</v>
      </c>
      <c r="D43" s="24"/>
      <c r="E43" s="24"/>
      <c r="F43" s="24"/>
      <c r="G43" s="24"/>
    </row>
    <row r="44" spans="3:11" ht="15">
      <c r="C44" s="24" t="s">
        <v>38</v>
      </c>
      <c r="D44" s="24"/>
      <c r="E44" s="24"/>
      <c r="F44" s="24"/>
      <c r="G44" s="24"/>
      <c r="K44" s="4"/>
    </row>
    <row r="45" spans="3:11" ht="14.25" customHeight="1">
      <c r="C45" s="24"/>
      <c r="D45" s="24"/>
      <c r="E45" s="24"/>
      <c r="F45" s="24"/>
      <c r="G45" s="24"/>
      <c r="K45" s="4"/>
    </row>
    <row r="46" spans="11:12" ht="14.25" customHeight="1">
      <c r="K46" s="19"/>
      <c r="L46" s="56"/>
    </row>
    <row r="47" spans="11:12" ht="14.25" customHeight="1">
      <c r="K47" s="19"/>
      <c r="L47" s="56"/>
    </row>
    <row r="48" ht="14.25" customHeight="1"/>
    <row r="49" spans="2:11" ht="15" customHeight="1">
      <c r="B49" s="22"/>
      <c r="C49" s="22"/>
      <c r="F49" s="126" t="str">
        <f>+K49</f>
        <v>CHARLITO B. PADUL</v>
      </c>
      <c r="G49" s="125"/>
      <c r="H49" s="26"/>
      <c r="I49" s="26"/>
      <c r="J49" s="26"/>
      <c r="K49" s="4" t="s">
        <v>70</v>
      </c>
    </row>
    <row r="50" spans="2:11" ht="15" customHeight="1">
      <c r="B50" s="116"/>
      <c r="C50" s="116"/>
      <c r="F50" s="127" t="str">
        <f>+K50</f>
        <v>Asisstant City Budget Officer</v>
      </c>
      <c r="G50" s="117"/>
      <c r="H50" s="27"/>
      <c r="I50" s="27"/>
      <c r="J50" s="27"/>
      <c r="K50" s="19" t="s">
        <v>71</v>
      </c>
    </row>
    <row r="51" spans="2:11" ht="15" customHeight="1">
      <c r="B51" s="116"/>
      <c r="C51" s="116"/>
      <c r="F51" s="117" t="s">
        <v>43</v>
      </c>
      <c r="G51" s="117"/>
      <c r="H51" s="27"/>
      <c r="I51" s="27"/>
      <c r="J51" s="27"/>
      <c r="K51" s="4"/>
    </row>
    <row r="52" spans="1:14" s="19" customFormat="1" ht="15">
      <c r="A52"/>
      <c r="B52"/>
      <c r="C52"/>
      <c r="D52"/>
      <c r="E52"/>
      <c r="F52"/>
      <c r="G52"/>
      <c r="H52"/>
      <c r="I52"/>
      <c r="J52"/>
      <c r="M52"/>
      <c r="N52"/>
    </row>
    <row r="54" spans="1:14" s="19" customFormat="1" ht="15">
      <c r="A54"/>
      <c r="B54"/>
      <c r="D54"/>
      <c r="E54"/>
      <c r="F54"/>
      <c r="G54"/>
      <c r="H54"/>
      <c r="I54"/>
      <c r="J54"/>
      <c r="K54"/>
      <c r="M54"/>
      <c r="N54"/>
    </row>
    <row r="55" spans="1:14" s="19" customFormat="1" ht="15">
      <c r="A55"/>
      <c r="B55"/>
      <c r="C55" s="4"/>
      <c r="D55"/>
      <c r="E55"/>
      <c r="F55"/>
      <c r="G55"/>
      <c r="H55"/>
      <c r="I55"/>
      <c r="J55"/>
      <c r="K55"/>
      <c r="M55"/>
      <c r="N55"/>
    </row>
  </sheetData>
  <sheetProtection/>
  <mergeCells count="19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B51:C51"/>
    <mergeCell ref="F51:G51"/>
    <mergeCell ref="K14:K16"/>
    <mergeCell ref="B15:B18"/>
    <mergeCell ref="C15:C18"/>
    <mergeCell ref="G15:G18"/>
    <mergeCell ref="F49:G49"/>
    <mergeCell ref="B50:C50"/>
    <mergeCell ref="F50:G50"/>
  </mergeCells>
  <printOptions horizontalCentered="1"/>
  <pageMargins left="0.2" right="0" top="0.4" bottom="0.31" header="0.15" footer="0.37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05" t="s">
        <v>2</v>
      </c>
      <c r="B4" s="105"/>
      <c r="C4" s="105"/>
      <c r="D4" s="105"/>
      <c r="E4" s="105"/>
      <c r="F4" s="105"/>
      <c r="G4" s="105"/>
      <c r="H4" s="105"/>
      <c r="I4" s="105"/>
    </row>
    <row r="5" spans="1:9" ht="15">
      <c r="A5" s="105" t="s">
        <v>74</v>
      </c>
      <c r="B5" s="105"/>
      <c r="C5" s="105"/>
      <c r="D5" s="105"/>
      <c r="E5" s="105"/>
      <c r="F5" s="105"/>
      <c r="G5" s="105"/>
      <c r="H5" s="105"/>
      <c r="I5" s="105"/>
    </row>
    <row r="6" spans="1:9" ht="15">
      <c r="A6" s="105" t="s">
        <v>3</v>
      </c>
      <c r="B6" s="105"/>
      <c r="C6" s="105"/>
      <c r="D6" s="105"/>
      <c r="E6" s="105"/>
      <c r="F6" s="105"/>
      <c r="G6" s="105"/>
      <c r="H6" s="105"/>
      <c r="I6" s="105"/>
    </row>
    <row r="8" ht="9" customHeight="1" thickBot="1"/>
    <row r="9" spans="1:9" ht="21" customHeight="1">
      <c r="A9" s="106" t="s">
        <v>4</v>
      </c>
      <c r="B9" s="109" t="s">
        <v>5</v>
      </c>
      <c r="C9" s="110"/>
      <c r="D9" s="106" t="s">
        <v>6</v>
      </c>
      <c r="E9" s="106" t="s">
        <v>11</v>
      </c>
      <c r="F9" s="106" t="s">
        <v>40</v>
      </c>
      <c r="G9" s="111" t="s">
        <v>12</v>
      </c>
      <c r="H9" s="114" t="s">
        <v>7</v>
      </c>
      <c r="I9" s="1" t="s">
        <v>8</v>
      </c>
    </row>
    <row r="10" spans="1:9" ht="31.5" customHeight="1">
      <c r="A10" s="107"/>
      <c r="B10" s="51" t="s">
        <v>9</v>
      </c>
      <c r="C10" s="53" t="s">
        <v>10</v>
      </c>
      <c r="D10" s="107"/>
      <c r="E10" s="107"/>
      <c r="F10" s="107"/>
      <c r="G10" s="112"/>
      <c r="H10" s="115"/>
      <c r="I10" s="2"/>
    </row>
    <row r="11" spans="1:11" ht="20.25" customHeight="1" thickBot="1">
      <c r="A11" s="108"/>
      <c r="B11" s="52">
        <v>0.3</v>
      </c>
      <c r="C11" s="54">
        <v>0.7</v>
      </c>
      <c r="D11" s="108"/>
      <c r="E11" s="108"/>
      <c r="F11" s="108"/>
      <c r="G11" s="113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8"/>
      <c r="M14" s="19">
        <f>+K13*0.3</f>
        <v>39603054.3</v>
      </c>
    </row>
    <row r="15" spans="1:11" ht="15">
      <c r="A15" s="34" t="s">
        <v>17</v>
      </c>
      <c r="B15" s="119">
        <f>220000000+22552281</f>
        <v>242552281</v>
      </c>
      <c r="C15" s="119"/>
      <c r="D15" s="10"/>
      <c r="E15" s="11"/>
      <c r="F15" s="11"/>
      <c r="G15" s="122">
        <f t="shared" si="0"/>
        <v>242552281</v>
      </c>
      <c r="H15" s="9"/>
      <c r="I15" s="5"/>
      <c r="K15" s="118"/>
    </row>
    <row r="16" spans="1:11" ht="15">
      <c r="A16" s="34" t="s">
        <v>18</v>
      </c>
      <c r="B16" s="120"/>
      <c r="C16" s="120"/>
      <c r="D16" s="11"/>
      <c r="E16" s="11"/>
      <c r="F16" s="11"/>
      <c r="G16" s="123">
        <f t="shared" si="0"/>
        <v>0</v>
      </c>
      <c r="H16" s="9"/>
      <c r="I16" s="5"/>
      <c r="K16" s="118"/>
    </row>
    <row r="17" spans="1:11" ht="15">
      <c r="A17" s="34" t="s">
        <v>19</v>
      </c>
      <c r="B17" s="120"/>
      <c r="C17" s="120"/>
      <c r="D17" s="11"/>
      <c r="E17" s="11"/>
      <c r="F17" s="11"/>
      <c r="G17" s="123">
        <f t="shared" si="0"/>
        <v>0</v>
      </c>
      <c r="H17" s="9"/>
      <c r="I17" s="5"/>
      <c r="K17" s="60"/>
    </row>
    <row r="18" spans="1:14" ht="15">
      <c r="A18" s="35" t="s">
        <v>20</v>
      </c>
      <c r="B18" s="121"/>
      <c r="C18" s="121"/>
      <c r="D18" s="13"/>
      <c r="E18" s="13"/>
      <c r="F18" s="13"/>
      <c r="G18" s="124">
        <f t="shared" si="0"/>
        <v>0</v>
      </c>
      <c r="H18" s="9"/>
      <c r="I18" s="5"/>
      <c r="K18" s="60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8097.56+4059.98+4065.58+4048.78+4048.78+4066.12</f>
        <v>28386.8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76</v>
      </c>
      <c r="B33" s="6"/>
      <c r="C33" s="6">
        <v>103836.68</v>
      </c>
      <c r="D33" s="6"/>
      <c r="E33" s="6"/>
      <c r="F33" s="6"/>
      <c r="G33" s="33"/>
      <c r="H33" s="9"/>
      <c r="I33" s="5"/>
    </row>
    <row r="34" spans="1:9" ht="15">
      <c r="A34" s="40" t="s">
        <v>32</v>
      </c>
      <c r="B34" s="6"/>
      <c r="C34" s="6"/>
      <c r="D34" s="6"/>
      <c r="E34" s="6"/>
      <c r="F34" s="6"/>
      <c r="G34" s="33"/>
      <c r="H34" s="9"/>
      <c r="I34" s="5"/>
    </row>
    <row r="35" spans="1:9" ht="15">
      <c r="A35" s="40" t="s">
        <v>64</v>
      </c>
      <c r="B35" s="6"/>
      <c r="C35" s="6">
        <v>2636849</v>
      </c>
      <c r="D35" s="6"/>
      <c r="E35" s="6"/>
      <c r="F35" s="6"/>
      <c r="G35" s="33"/>
      <c r="H35" s="9"/>
      <c r="I35" s="5"/>
    </row>
    <row r="36" spans="1:9" ht="15">
      <c r="A36" s="128" t="s">
        <v>77</v>
      </c>
      <c r="B36" s="130"/>
      <c r="C36" s="130">
        <v>5870000</v>
      </c>
      <c r="D36" s="130"/>
      <c r="E36" s="130"/>
      <c r="F36" s="130"/>
      <c r="G36" s="130"/>
      <c r="H36" s="9"/>
      <c r="I36" s="5"/>
    </row>
    <row r="37" spans="1:9" ht="15">
      <c r="A37" s="129"/>
      <c r="B37" s="131"/>
      <c r="C37" s="131"/>
      <c r="D37" s="131"/>
      <c r="E37" s="131"/>
      <c r="F37" s="131"/>
      <c r="G37" s="131"/>
      <c r="H37" s="9"/>
      <c r="I37" s="5"/>
    </row>
    <row r="38" spans="1:9" ht="15">
      <c r="A38" s="40" t="s">
        <v>33</v>
      </c>
      <c r="B38" s="6"/>
      <c r="C38" s="6"/>
      <c r="D38" s="6"/>
      <c r="E38" s="6"/>
      <c r="F38" s="6"/>
      <c r="G38" s="33"/>
      <c r="H38" s="9"/>
      <c r="I38" s="5"/>
    </row>
    <row r="39" spans="1:9" ht="15">
      <c r="A39" s="32" t="s">
        <v>34</v>
      </c>
      <c r="B39" s="6"/>
      <c r="C39" s="6"/>
      <c r="D39" s="6"/>
      <c r="E39" s="6"/>
      <c r="F39" s="6"/>
      <c r="G39" s="33"/>
      <c r="H39" s="9"/>
      <c r="I39" s="5"/>
    </row>
    <row r="40" spans="1:9" ht="15">
      <c r="A40" s="39" t="s">
        <v>35</v>
      </c>
      <c r="B40" s="18">
        <f>+SUM(B23:B39)</f>
        <v>0</v>
      </c>
      <c r="C40" s="18">
        <f>+SUM(C23:C39)</f>
        <v>8726090.53</v>
      </c>
      <c r="D40" s="6"/>
      <c r="E40" s="6"/>
      <c r="F40" s="6"/>
      <c r="G40" s="43">
        <f>SUM(B40:F40)</f>
        <v>8726090.53</v>
      </c>
      <c r="H40" s="9"/>
      <c r="I40" s="5"/>
    </row>
    <row r="41" spans="1:9" ht="15.75" thickBot="1">
      <c r="A41" s="44" t="s">
        <v>36</v>
      </c>
      <c r="B41" s="46">
        <f>B21-B40</f>
        <v>281750335.3</v>
      </c>
      <c r="C41" s="46">
        <f>+C21-C40</f>
        <v>132441990.70000002</v>
      </c>
      <c r="D41" s="47"/>
      <c r="E41" s="47"/>
      <c r="F41" s="47"/>
      <c r="G41" s="48">
        <f>G21-G40</f>
        <v>414192326.00000006</v>
      </c>
      <c r="H41" s="9"/>
      <c r="I41" s="5"/>
    </row>
    <row r="42" spans="1:9" ht="15">
      <c r="A42" s="20"/>
      <c r="B42" s="21"/>
      <c r="C42" s="21"/>
      <c r="D42" s="7"/>
      <c r="E42" s="7"/>
      <c r="F42" s="7"/>
      <c r="G42" s="21"/>
      <c r="H42" s="7"/>
      <c r="I42" s="22"/>
    </row>
    <row r="43" spans="1:9" ht="15">
      <c r="A43" s="23" t="s">
        <v>69</v>
      </c>
      <c r="B43" s="21"/>
      <c r="C43" s="21"/>
      <c r="D43" s="7"/>
      <c r="E43" s="7"/>
      <c r="F43" s="7"/>
      <c r="G43" s="21"/>
      <c r="H43" s="7"/>
      <c r="I43" s="22"/>
    </row>
    <row r="45" spans="3:7" ht="15">
      <c r="C45" s="24" t="s">
        <v>37</v>
      </c>
      <c r="D45" s="24"/>
      <c r="E45" s="24"/>
      <c r="F45" s="24"/>
      <c r="G45" s="24"/>
    </row>
    <row r="46" spans="3:11" ht="15">
      <c r="C46" s="24" t="s">
        <v>38</v>
      </c>
      <c r="D46" s="24"/>
      <c r="E46" s="24"/>
      <c r="F46" s="24"/>
      <c r="G46" s="24"/>
      <c r="K46" s="4"/>
    </row>
    <row r="47" spans="3:11" ht="14.25" customHeight="1">
      <c r="C47" s="24"/>
      <c r="D47" s="24"/>
      <c r="E47" s="24"/>
      <c r="F47" s="24"/>
      <c r="G47" s="24"/>
      <c r="K47" s="4"/>
    </row>
    <row r="48" spans="11:12" ht="14.25" customHeight="1">
      <c r="K48" s="19"/>
      <c r="L48" s="56"/>
    </row>
    <row r="49" spans="11:12" ht="14.25" customHeight="1">
      <c r="K49" s="19"/>
      <c r="L49" s="56"/>
    </row>
    <row r="50" ht="14.25" customHeight="1"/>
    <row r="51" spans="2:11" ht="15" customHeight="1">
      <c r="B51" s="22"/>
      <c r="C51" s="22"/>
      <c r="F51" s="126" t="str">
        <f>+K51</f>
        <v>CHARLITO B. PADUL</v>
      </c>
      <c r="G51" s="125"/>
      <c r="H51" s="26"/>
      <c r="I51" s="26"/>
      <c r="J51" s="26"/>
      <c r="K51" s="4" t="s">
        <v>70</v>
      </c>
    </row>
    <row r="52" spans="2:11" ht="15" customHeight="1">
      <c r="B52" s="116"/>
      <c r="C52" s="116"/>
      <c r="F52" s="127" t="str">
        <f>+K52</f>
        <v>Asisstant City Budget Officer</v>
      </c>
      <c r="G52" s="117"/>
      <c r="H52" s="27"/>
      <c r="I52" s="27"/>
      <c r="J52" s="27"/>
      <c r="K52" s="19" t="s">
        <v>71</v>
      </c>
    </row>
    <row r="53" spans="2:11" ht="15" customHeight="1">
      <c r="B53" s="116"/>
      <c r="C53" s="116"/>
      <c r="F53" s="117" t="s">
        <v>43</v>
      </c>
      <c r="G53" s="117"/>
      <c r="H53" s="27"/>
      <c r="I53" s="27"/>
      <c r="J53" s="27"/>
      <c r="K53" s="4"/>
    </row>
    <row r="54" spans="1:14" s="19" customFormat="1" ht="15">
      <c r="A54"/>
      <c r="B54"/>
      <c r="C54"/>
      <c r="D54"/>
      <c r="E54"/>
      <c r="F54"/>
      <c r="G54"/>
      <c r="H54"/>
      <c r="I54"/>
      <c r="J54"/>
      <c r="M54"/>
      <c r="N54"/>
    </row>
    <row r="56" spans="1:14" s="19" customFormat="1" ht="15">
      <c r="A56"/>
      <c r="B56"/>
      <c r="D56"/>
      <c r="E56"/>
      <c r="F56"/>
      <c r="G56"/>
      <c r="H56"/>
      <c r="I56"/>
      <c r="J56"/>
      <c r="K56"/>
      <c r="M56"/>
      <c r="N56"/>
    </row>
    <row r="57" spans="1:14" s="19" customFormat="1" ht="15">
      <c r="A57"/>
      <c r="B57"/>
      <c r="C57" s="4"/>
      <c r="D57"/>
      <c r="E57"/>
      <c r="F57"/>
      <c r="G57"/>
      <c r="H57"/>
      <c r="I57"/>
      <c r="J57"/>
      <c r="K57"/>
      <c r="M57"/>
      <c r="N57"/>
    </row>
  </sheetData>
  <sheetProtection/>
  <mergeCells count="26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K14:K16"/>
    <mergeCell ref="B15:B18"/>
    <mergeCell ref="C15:C18"/>
    <mergeCell ref="G15:G18"/>
    <mergeCell ref="E36:E37"/>
    <mergeCell ref="F36:F37"/>
    <mergeCell ref="G36:G37"/>
    <mergeCell ref="B53:C53"/>
    <mergeCell ref="F53:G53"/>
    <mergeCell ref="F51:G51"/>
    <mergeCell ref="B52:C52"/>
    <mergeCell ref="F52:G52"/>
    <mergeCell ref="A36:A37"/>
    <mergeCell ref="B36:B37"/>
    <mergeCell ref="C36:C37"/>
    <mergeCell ref="D36:D37"/>
  </mergeCells>
  <printOptions horizontalCentered="1"/>
  <pageMargins left="0.2" right="0" top="0.4" bottom="0.31" header="0.15" footer="0.37"/>
  <pageSetup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31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05" t="s">
        <v>2</v>
      </c>
      <c r="B4" s="105"/>
      <c r="C4" s="105"/>
      <c r="D4" s="105"/>
      <c r="E4" s="105"/>
      <c r="F4" s="105"/>
      <c r="G4" s="105"/>
      <c r="H4" s="105"/>
      <c r="I4" s="105"/>
    </row>
    <row r="5" spans="1:9" ht="15">
      <c r="A5" s="105" t="s">
        <v>75</v>
      </c>
      <c r="B5" s="105"/>
      <c r="C5" s="105"/>
      <c r="D5" s="105"/>
      <c r="E5" s="105"/>
      <c r="F5" s="105"/>
      <c r="G5" s="105"/>
      <c r="H5" s="105"/>
      <c r="I5" s="105"/>
    </row>
    <row r="6" spans="1:9" ht="15">
      <c r="A6" s="105" t="s">
        <v>3</v>
      </c>
      <c r="B6" s="105"/>
      <c r="C6" s="105"/>
      <c r="D6" s="105"/>
      <c r="E6" s="105"/>
      <c r="F6" s="105"/>
      <c r="G6" s="105"/>
      <c r="H6" s="105"/>
      <c r="I6" s="105"/>
    </row>
    <row r="8" ht="9" customHeight="1" thickBot="1"/>
    <row r="9" spans="1:9" ht="21" customHeight="1">
      <c r="A9" s="106" t="s">
        <v>4</v>
      </c>
      <c r="B9" s="109" t="s">
        <v>5</v>
      </c>
      <c r="C9" s="110"/>
      <c r="D9" s="106" t="s">
        <v>6</v>
      </c>
      <c r="E9" s="106" t="s">
        <v>11</v>
      </c>
      <c r="F9" s="106" t="s">
        <v>40</v>
      </c>
      <c r="G9" s="111" t="s">
        <v>12</v>
      </c>
      <c r="H9" s="114" t="s">
        <v>7</v>
      </c>
      <c r="I9" s="1" t="s">
        <v>8</v>
      </c>
    </row>
    <row r="10" spans="1:9" ht="31.5" customHeight="1">
      <c r="A10" s="107"/>
      <c r="B10" s="51" t="s">
        <v>9</v>
      </c>
      <c r="C10" s="53" t="s">
        <v>10</v>
      </c>
      <c r="D10" s="107"/>
      <c r="E10" s="107"/>
      <c r="F10" s="107"/>
      <c r="G10" s="112"/>
      <c r="H10" s="115"/>
      <c r="I10" s="2"/>
    </row>
    <row r="11" spans="1:11" ht="20.25" customHeight="1" thickBot="1">
      <c r="A11" s="108"/>
      <c r="B11" s="52">
        <v>0.3</v>
      </c>
      <c r="C11" s="54">
        <v>0.7</v>
      </c>
      <c r="D11" s="108"/>
      <c r="E11" s="108"/>
      <c r="F11" s="108"/>
      <c r="G11" s="113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8"/>
      <c r="M14" s="19">
        <f>+K13*0.3</f>
        <v>39603054.3</v>
      </c>
    </row>
    <row r="15" spans="1:11" ht="15">
      <c r="A15" s="34" t="s">
        <v>17</v>
      </c>
      <c r="B15" s="119">
        <f>220000000+22552281</f>
        <v>242552281</v>
      </c>
      <c r="C15" s="119"/>
      <c r="D15" s="10"/>
      <c r="E15" s="11"/>
      <c r="F15" s="11"/>
      <c r="G15" s="122">
        <f t="shared" si="0"/>
        <v>242552281</v>
      </c>
      <c r="H15" s="9"/>
      <c r="I15" s="5"/>
      <c r="K15" s="118"/>
    </row>
    <row r="16" spans="1:11" ht="15">
      <c r="A16" s="34" t="s">
        <v>18</v>
      </c>
      <c r="B16" s="120"/>
      <c r="C16" s="120"/>
      <c r="D16" s="11"/>
      <c r="E16" s="11"/>
      <c r="F16" s="11"/>
      <c r="G16" s="123">
        <f t="shared" si="0"/>
        <v>0</v>
      </c>
      <c r="H16" s="9"/>
      <c r="I16" s="5"/>
      <c r="K16" s="118"/>
    </row>
    <row r="17" spans="1:11" ht="15">
      <c r="A17" s="34" t="s">
        <v>19</v>
      </c>
      <c r="B17" s="120"/>
      <c r="C17" s="120"/>
      <c r="D17" s="11"/>
      <c r="E17" s="11"/>
      <c r="F17" s="11"/>
      <c r="G17" s="123">
        <f t="shared" si="0"/>
        <v>0</v>
      </c>
      <c r="H17" s="9"/>
      <c r="I17" s="5"/>
      <c r="K17" s="60"/>
    </row>
    <row r="18" spans="1:14" ht="15">
      <c r="A18" s="35" t="s">
        <v>20</v>
      </c>
      <c r="B18" s="121"/>
      <c r="C18" s="121"/>
      <c r="D18" s="13"/>
      <c r="E18" s="13"/>
      <c r="F18" s="13"/>
      <c r="G18" s="124">
        <f t="shared" si="0"/>
        <v>0</v>
      </c>
      <c r="H18" s="9"/>
      <c r="I18" s="5"/>
      <c r="K18" s="60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78</v>
      </c>
      <c r="B29" s="6"/>
      <c r="C29" s="6">
        <v>102000</v>
      </c>
      <c r="D29" s="6"/>
      <c r="E29" s="6"/>
      <c r="F29" s="6"/>
      <c r="G29" s="33"/>
      <c r="H29" s="9"/>
      <c r="I29" s="5"/>
    </row>
    <row r="30" spans="1:9" ht="15">
      <c r="A30" s="40" t="s">
        <v>79</v>
      </c>
      <c r="B30" s="6"/>
      <c r="C30" s="6">
        <v>485000</v>
      </c>
      <c r="D30" s="6"/>
      <c r="E30" s="6"/>
      <c r="F30" s="6"/>
      <c r="G30" s="33"/>
      <c r="H30" s="9"/>
      <c r="I30" s="5"/>
    </row>
    <row r="31" spans="1:9" ht="15">
      <c r="A31" s="40" t="s">
        <v>80</v>
      </c>
      <c r="B31" s="6"/>
      <c r="C31" s="6">
        <f>21952+9900</f>
        <v>31852</v>
      </c>
      <c r="D31" s="6"/>
      <c r="E31" s="6"/>
      <c r="F31" s="6"/>
      <c r="G31" s="33"/>
      <c r="H31" s="9"/>
      <c r="I31" s="5"/>
    </row>
    <row r="32" spans="1:9" ht="15">
      <c r="A32" s="40" t="s">
        <v>81</v>
      </c>
      <c r="B32" s="6"/>
      <c r="C32" s="6">
        <f>8097.56+4059.98+4065.58+4048.78+4048.78+4066.12+24000</f>
        <v>52386.8</v>
      </c>
      <c r="D32" s="6"/>
      <c r="E32" s="6"/>
      <c r="F32" s="6"/>
      <c r="G32" s="33"/>
      <c r="H32" s="9"/>
      <c r="I32" s="5"/>
    </row>
    <row r="33" spans="1:9" ht="15" customHeight="1" hidden="1">
      <c r="A33" s="41" t="s">
        <v>30</v>
      </c>
      <c r="B33" s="6"/>
      <c r="C33" s="6"/>
      <c r="D33" s="6"/>
      <c r="E33" s="6"/>
      <c r="F33" s="6"/>
      <c r="G33" s="33"/>
      <c r="H33" s="9"/>
      <c r="I33" s="5"/>
    </row>
    <row r="34" spans="1:9" ht="15" customHeight="1">
      <c r="A34" s="40" t="s">
        <v>63</v>
      </c>
      <c r="B34" s="6"/>
      <c r="C34" s="6">
        <f>4370.3+41163.44</f>
        <v>45533.740000000005</v>
      </c>
      <c r="D34" s="6"/>
      <c r="E34" s="6"/>
      <c r="F34" s="6"/>
      <c r="G34" s="33"/>
      <c r="H34" s="9"/>
      <c r="I34" s="5"/>
    </row>
    <row r="35" spans="1:9" ht="15">
      <c r="A35" s="42" t="s">
        <v>31</v>
      </c>
      <c r="B35" s="6"/>
      <c r="C35" s="6"/>
      <c r="D35" s="6"/>
      <c r="E35" s="6"/>
      <c r="F35" s="6"/>
      <c r="G35" s="33"/>
      <c r="H35" s="9"/>
      <c r="I35" s="5"/>
    </row>
    <row r="36" spans="1:9" ht="15">
      <c r="A36" s="40" t="s">
        <v>76</v>
      </c>
      <c r="B36" s="6"/>
      <c r="C36" s="6">
        <v>103836.68</v>
      </c>
      <c r="D36" s="6"/>
      <c r="E36" s="6"/>
      <c r="F36" s="6"/>
      <c r="G36" s="33"/>
      <c r="H36" s="9"/>
      <c r="I36" s="5"/>
    </row>
    <row r="37" spans="1:9" ht="15">
      <c r="A37" s="40" t="s">
        <v>32</v>
      </c>
      <c r="B37" s="6"/>
      <c r="C37" s="6"/>
      <c r="D37" s="6"/>
      <c r="E37" s="6"/>
      <c r="F37" s="6"/>
      <c r="G37" s="33"/>
      <c r="H37" s="9"/>
      <c r="I37" s="5"/>
    </row>
    <row r="38" spans="1:9" ht="15">
      <c r="A38" s="40" t="s">
        <v>64</v>
      </c>
      <c r="B38" s="6"/>
      <c r="C38" s="6">
        <v>2636849</v>
      </c>
      <c r="D38" s="6"/>
      <c r="E38" s="6"/>
      <c r="F38" s="6"/>
      <c r="G38" s="33"/>
      <c r="H38" s="9"/>
      <c r="I38" s="5"/>
    </row>
    <row r="39" spans="1:9" ht="15">
      <c r="A39" s="128" t="s">
        <v>82</v>
      </c>
      <c r="B39" s="130"/>
      <c r="C39" s="130">
        <v>5870000</v>
      </c>
      <c r="D39" s="130"/>
      <c r="E39" s="130"/>
      <c r="F39" s="130"/>
      <c r="G39" s="132"/>
      <c r="H39" s="9"/>
      <c r="I39" s="5"/>
    </row>
    <row r="40" spans="1:9" ht="15">
      <c r="A40" s="129"/>
      <c r="B40" s="131"/>
      <c r="C40" s="131"/>
      <c r="D40" s="131"/>
      <c r="E40" s="131"/>
      <c r="F40" s="131"/>
      <c r="G40" s="133"/>
      <c r="H40" s="9"/>
      <c r="I40" s="5"/>
    </row>
    <row r="41" spans="1:9" ht="15">
      <c r="A41" s="40" t="s">
        <v>83</v>
      </c>
      <c r="B41" s="65"/>
      <c r="C41" s="65">
        <v>4780000</v>
      </c>
      <c r="D41" s="65"/>
      <c r="E41" s="65"/>
      <c r="F41" s="65"/>
      <c r="G41" s="66"/>
      <c r="H41" s="9"/>
      <c r="I41" s="5"/>
    </row>
    <row r="42" spans="1:9" ht="15">
      <c r="A42" s="40" t="s">
        <v>33</v>
      </c>
      <c r="B42" s="6"/>
      <c r="C42" s="6"/>
      <c r="D42" s="6"/>
      <c r="E42" s="6"/>
      <c r="F42" s="6"/>
      <c r="G42" s="33"/>
      <c r="H42" s="9"/>
      <c r="I42" s="5"/>
    </row>
    <row r="43" spans="1:9" ht="15">
      <c r="A43" s="32" t="s">
        <v>34</v>
      </c>
      <c r="B43" s="6"/>
      <c r="C43" s="6"/>
      <c r="D43" s="6"/>
      <c r="E43" s="6"/>
      <c r="F43" s="6"/>
      <c r="G43" s="33"/>
      <c r="H43" s="9"/>
      <c r="I43" s="5"/>
    </row>
    <row r="44" spans="1:9" ht="15">
      <c r="A44" s="39" t="s">
        <v>35</v>
      </c>
      <c r="B44" s="18">
        <f>+SUM(B23:B43)</f>
        <v>0</v>
      </c>
      <c r="C44" s="18">
        <f>+SUM(C23:C43)</f>
        <v>14148942.530000001</v>
      </c>
      <c r="D44" s="6"/>
      <c r="E44" s="6"/>
      <c r="F44" s="6"/>
      <c r="G44" s="43">
        <f>SUM(B44:F44)</f>
        <v>14148942.530000001</v>
      </c>
      <c r="H44" s="9"/>
      <c r="I44" s="5"/>
    </row>
    <row r="45" spans="1:9" ht="15.75" thickBot="1">
      <c r="A45" s="44" t="s">
        <v>36</v>
      </c>
      <c r="B45" s="46">
        <f>B21-B44</f>
        <v>281750335.3</v>
      </c>
      <c r="C45" s="46">
        <f>+C21-C44</f>
        <v>127019138.70000002</v>
      </c>
      <c r="D45" s="47"/>
      <c r="E45" s="47"/>
      <c r="F45" s="47"/>
      <c r="G45" s="48">
        <f>G21-G44</f>
        <v>408769474</v>
      </c>
      <c r="H45" s="9"/>
      <c r="I45" s="5"/>
    </row>
    <row r="46" spans="1:9" ht="15">
      <c r="A46" s="20"/>
      <c r="B46" s="21"/>
      <c r="C46" s="21"/>
      <c r="D46" s="7"/>
      <c r="E46" s="7"/>
      <c r="F46" s="7"/>
      <c r="G46" s="21"/>
      <c r="H46" s="7"/>
      <c r="I46" s="22"/>
    </row>
    <row r="47" spans="1:9" ht="15">
      <c r="A47" s="23" t="s">
        <v>69</v>
      </c>
      <c r="B47" s="21"/>
      <c r="C47" s="21"/>
      <c r="D47" s="7"/>
      <c r="E47" s="7"/>
      <c r="F47" s="7"/>
      <c r="G47" s="21"/>
      <c r="H47" s="7"/>
      <c r="I47" s="22"/>
    </row>
    <row r="48" spans="3:7" ht="15">
      <c r="C48" s="24" t="s">
        <v>37</v>
      </c>
      <c r="D48" s="24"/>
      <c r="E48" s="24"/>
      <c r="F48" s="24"/>
      <c r="G48" s="24"/>
    </row>
    <row r="49" spans="3:11" ht="15">
      <c r="C49" s="24" t="s">
        <v>38</v>
      </c>
      <c r="D49" s="24"/>
      <c r="E49" s="24"/>
      <c r="F49" s="24"/>
      <c r="G49" s="24"/>
      <c r="K49" s="4"/>
    </row>
    <row r="50" spans="11:12" ht="14.25" customHeight="1">
      <c r="K50" s="19"/>
      <c r="L50" s="56"/>
    </row>
    <row r="51" spans="11:12" ht="14.25" customHeight="1">
      <c r="K51" s="19"/>
      <c r="L51" s="56"/>
    </row>
    <row r="52" ht="14.25" customHeight="1"/>
    <row r="53" spans="2:11" ht="15" customHeight="1">
      <c r="B53" s="22"/>
      <c r="C53" s="22"/>
      <c r="F53" s="126" t="str">
        <f>+K53</f>
        <v>CHARLITO B. PADUL</v>
      </c>
      <c r="G53" s="125"/>
      <c r="H53" s="26"/>
      <c r="I53" s="26"/>
      <c r="J53" s="26"/>
      <c r="K53" s="4" t="s">
        <v>70</v>
      </c>
    </row>
    <row r="54" spans="2:11" ht="15" customHeight="1">
      <c r="B54" s="116"/>
      <c r="C54" s="116"/>
      <c r="F54" s="127" t="str">
        <f>+K54</f>
        <v>Asisstant City Budget Officer</v>
      </c>
      <c r="G54" s="117"/>
      <c r="H54" s="27"/>
      <c r="I54" s="27"/>
      <c r="J54" s="27"/>
      <c r="K54" s="19" t="s">
        <v>71</v>
      </c>
    </row>
    <row r="55" spans="2:11" ht="15" customHeight="1">
      <c r="B55" s="116"/>
      <c r="C55" s="116"/>
      <c r="F55" s="117" t="s">
        <v>43</v>
      </c>
      <c r="G55" s="117"/>
      <c r="H55" s="27"/>
      <c r="I55" s="27"/>
      <c r="J55" s="27"/>
      <c r="K55" s="4"/>
    </row>
    <row r="56" spans="1:14" s="19" customFormat="1" ht="15">
      <c r="A56"/>
      <c r="B56"/>
      <c r="C56"/>
      <c r="D56"/>
      <c r="E56"/>
      <c r="F56"/>
      <c r="G56"/>
      <c r="H56"/>
      <c r="I56"/>
      <c r="J56"/>
      <c r="M56"/>
      <c r="N56"/>
    </row>
    <row r="58" spans="1:14" s="19" customFormat="1" ht="15">
      <c r="A58"/>
      <c r="B58"/>
      <c r="D58"/>
      <c r="E58"/>
      <c r="F58"/>
      <c r="G58"/>
      <c r="H58"/>
      <c r="I58"/>
      <c r="J58"/>
      <c r="K58"/>
      <c r="M58"/>
      <c r="N58"/>
    </row>
    <row r="59" spans="1:14" s="19" customFormat="1" ht="15">
      <c r="A59"/>
      <c r="B59"/>
      <c r="C59" s="4"/>
      <c r="D59"/>
      <c r="E59"/>
      <c r="F59"/>
      <c r="G59"/>
      <c r="H59"/>
      <c r="I59"/>
      <c r="J59"/>
      <c r="K59"/>
      <c r="M59"/>
      <c r="N59"/>
    </row>
  </sheetData>
  <sheetProtection/>
  <mergeCells count="26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A39:A40"/>
    <mergeCell ref="B39:B40"/>
    <mergeCell ref="C39:C40"/>
    <mergeCell ref="D39:D40"/>
    <mergeCell ref="E39:E40"/>
    <mergeCell ref="F39:F40"/>
    <mergeCell ref="F53:G53"/>
    <mergeCell ref="B54:C54"/>
    <mergeCell ref="F54:G54"/>
    <mergeCell ref="B55:C55"/>
    <mergeCell ref="F55:G55"/>
    <mergeCell ref="K14:K16"/>
    <mergeCell ref="B15:B18"/>
    <mergeCell ref="C15:C18"/>
    <mergeCell ref="G15:G18"/>
    <mergeCell ref="G39:G40"/>
  </mergeCells>
  <printOptions horizontalCentered="1"/>
  <pageMargins left="0.2" right="0" top="0.4" bottom="0.31" header="0.15" footer="0.3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</dc:creator>
  <cp:keywords/>
  <dc:description/>
  <cp:lastModifiedBy>Administrator</cp:lastModifiedBy>
  <cp:lastPrinted>2018-06-06T06:50:19Z</cp:lastPrinted>
  <dcterms:created xsi:type="dcterms:W3CDTF">2016-04-13T00:14:10Z</dcterms:created>
  <dcterms:modified xsi:type="dcterms:W3CDTF">2019-09-13T06:55:06Z</dcterms:modified>
  <cp:category/>
  <cp:version/>
  <cp:contentType/>
  <cp:contentStatus/>
</cp:coreProperties>
</file>